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6435" windowHeight="4290" activeTab="0"/>
  </bookViews>
  <sheets>
    <sheet name="Set-Aside Calculator" sheetId="1" r:id="rId1"/>
    <sheet name="Charts" sheetId="2" r:id="rId2"/>
  </sheets>
  <definedNames/>
  <calcPr fullCalcOnLoad="1"/>
</workbook>
</file>

<file path=xl/comments1.xml><?xml version="1.0" encoding="utf-8"?>
<comments xmlns="http://schemas.openxmlformats.org/spreadsheetml/2006/main">
  <authors>
    <author>Bruce Golden</author>
  </authors>
  <commentList>
    <comment ref="B30" authorId="0">
      <text>
        <r>
          <rPr>
            <b/>
            <sz val="8"/>
            <rFont val="Tahoma"/>
            <family val="2"/>
          </rPr>
          <t>Minimum Watershed Share ($M)  -if available-  of Remaining Set Aside</t>
        </r>
        <r>
          <rPr>
            <sz val="8"/>
            <rFont val="Tahoma"/>
            <family val="2"/>
          </rPr>
          <t xml:space="preserve">
</t>
        </r>
        <r>
          <rPr>
            <b/>
            <i/>
            <u val="single"/>
            <sz val="8"/>
            <rFont val="Tahoma"/>
            <family val="2"/>
          </rPr>
          <t>This is part of a hypothetical mechanism to have a grants program</t>
        </r>
        <r>
          <rPr>
            <sz val="8"/>
            <rFont val="Tahoma"/>
            <family val="2"/>
          </rPr>
          <t xml:space="preserve"> for AMD projects sponsored by Watershed Groups. 
It works this way.  Once the OM&amp;R Contribution has been deducted from the Set-Aside in a given year, the remainder is available for AMD projects.  Of the project money, the amount defined by the </t>
        </r>
        <r>
          <rPr>
            <b/>
            <sz val="8"/>
            <rFont val="Tahoma"/>
            <family val="2"/>
          </rPr>
          <t>Minimum Watershed Share</t>
        </r>
        <r>
          <rPr>
            <sz val="8"/>
            <rFont val="Tahoma"/>
            <family val="2"/>
          </rPr>
          <t xml:space="preserve">  (expressed in millions of dollars) would be allocated for grants first.  If project money is still available following that allocation, BAMR would then be allocated amounts up to a maximum of the </t>
        </r>
        <r>
          <rPr>
            <b/>
            <sz val="8"/>
            <rFont val="Tahoma"/>
            <family val="2"/>
          </rPr>
          <t>BAMR AMD Annual Project Capacity</t>
        </r>
        <r>
          <rPr>
            <sz val="8"/>
            <rFont val="Tahoma"/>
            <family val="2"/>
          </rPr>
          <t xml:space="preserve">.  Any remaining amouts would then be applied to the watershed grants program.
This can be ignored by setting the </t>
        </r>
        <r>
          <rPr>
            <u val="single"/>
            <sz val="8"/>
            <rFont val="Tahoma"/>
            <family val="2"/>
          </rPr>
          <t>Minimum Watershed Share zalues to zero</t>
        </r>
        <r>
          <rPr>
            <sz val="8"/>
            <rFont val="Tahoma"/>
            <family val="2"/>
          </rPr>
          <t xml:space="preserve"> </t>
        </r>
        <r>
          <rPr>
            <b/>
            <i/>
            <sz val="8"/>
            <rFont val="Tahoma"/>
            <family val="2"/>
          </rPr>
          <t>and</t>
        </r>
        <r>
          <rPr>
            <sz val="8"/>
            <rFont val="Tahoma"/>
            <family val="2"/>
          </rPr>
          <t xml:space="preserve"> the </t>
        </r>
        <r>
          <rPr>
            <u val="single"/>
            <sz val="8"/>
            <rFont val="Tahoma"/>
            <family val="2"/>
          </rPr>
          <t>BAMR AMD Annual Project Capacity to a high value, e.g.99</t>
        </r>
        <r>
          <rPr>
            <sz val="8"/>
            <rFont val="Tahoma"/>
            <family val="2"/>
          </rPr>
          <t xml:space="preserve">.  (Any values of the  BAMR AMD Annual Project Capacity above the Set-Aside amount minus the OM&amp;R Contribution serves this purpose)
</t>
        </r>
      </text>
    </comment>
    <comment ref="B32" authorId="0">
      <text>
        <r>
          <rPr>
            <b/>
            <sz val="8"/>
            <rFont val="Tahoma"/>
            <family val="2"/>
          </rPr>
          <t xml:space="preserve">BAMR AMD Annual Project Capacity  ($M)  </t>
        </r>
        <r>
          <rPr>
            <sz val="8"/>
            <rFont val="Tahoma"/>
            <family val="2"/>
          </rPr>
          <t xml:space="preserve"> </t>
        </r>
        <r>
          <rPr>
            <b/>
            <sz val="8"/>
            <rFont val="Tahoma"/>
            <family val="2"/>
          </rPr>
          <t xml:space="preserve">The max BAMR gets.
</t>
        </r>
        <r>
          <rPr>
            <sz val="8"/>
            <rFont val="Tahoma"/>
            <family val="2"/>
          </rPr>
          <t xml:space="preserve">This is part of a hypothetical mechanism to have a grants program for AMD projects sponsored by Watershed Groups. 
It works this way.  Once the OM&amp;R Contribution has been deducted from the Set-Aside in a given year, the remainder is available for AMD projects.  Of the project money, the amount defined by the </t>
        </r>
        <r>
          <rPr>
            <b/>
            <sz val="8"/>
            <rFont val="Tahoma"/>
            <family val="2"/>
          </rPr>
          <t xml:space="preserve">Minimum Watershed Share </t>
        </r>
        <r>
          <rPr>
            <sz val="8"/>
            <rFont val="Tahoma"/>
            <family val="2"/>
          </rPr>
          <t xml:space="preserve"> (expressed in millions of dollars) would be allocated for grants first.  If project money is still available following that allocation, BAMR would then be allocated amounts up to a maximum of the BAMR </t>
        </r>
        <r>
          <rPr>
            <b/>
            <sz val="8"/>
            <rFont val="Tahoma"/>
            <family val="2"/>
          </rPr>
          <t>AMD Annual Project Capacity</t>
        </r>
        <r>
          <rPr>
            <sz val="8"/>
            <rFont val="Tahoma"/>
            <family val="2"/>
          </rPr>
          <t xml:space="preserve">.  Any remaining amouts would then be applied to the watershed grants program.
This can be ignored by setting the Minimum Watershed Share zalues to zero and the BAMR AMD Annual Project Capacity to a high value, e.g.99.  (Any values of the  BAMR AMD Annual Project Capacity above the Set-Aside amount minus the OM&amp;R Contribution serves this purpose)
</t>
        </r>
      </text>
    </comment>
    <comment ref="B6" authorId="0">
      <text>
        <r>
          <rPr>
            <b/>
            <u val="single"/>
            <sz val="8"/>
            <rFont val="Tahoma"/>
            <family val="2"/>
          </rPr>
          <t>Scaled</t>
        </r>
        <r>
          <rPr>
            <b/>
            <sz val="8"/>
            <rFont val="Tahoma"/>
            <family val="2"/>
          </rPr>
          <t xml:space="preserve"> Title IV Grant Amount ($M)</t>
        </r>
        <r>
          <rPr>
            <sz val="8"/>
            <rFont val="Tahoma"/>
            <family val="2"/>
          </rPr>
          <t xml:space="preserve">
The Title IV Grant </t>
        </r>
        <r>
          <rPr>
            <b/>
            <sz val="8"/>
            <rFont val="Tahoma"/>
            <family val="2"/>
          </rPr>
          <t>values in the row above, can be scaled up or down</t>
        </r>
        <r>
          <rPr>
            <sz val="8"/>
            <rFont val="Tahoma"/>
            <family val="2"/>
          </rPr>
          <t xml:space="preserve"> so that the t</t>
        </r>
        <r>
          <rPr>
            <b/>
            <sz val="8"/>
            <rFont val="Tahoma"/>
            <family val="2"/>
          </rPr>
          <t>otal matches the amount entered in Totals column in this row.</t>
        </r>
        <r>
          <rPr>
            <sz val="8"/>
            <rFont val="Tahoma"/>
            <family val="2"/>
          </rPr>
          <t xml:space="preserve">
If Totals cell for this row is left </t>
        </r>
        <r>
          <rPr>
            <b/>
            <sz val="8"/>
            <rFont val="Tahoma"/>
            <family val="2"/>
          </rPr>
          <t>blank, is zero, or is  negative,  no scaling will take place</t>
        </r>
        <r>
          <rPr>
            <sz val="8"/>
            <rFont val="Tahoma"/>
            <family val="2"/>
          </rPr>
          <t xml:space="preserve">. 
Place a </t>
        </r>
        <r>
          <rPr>
            <b/>
            <sz val="8"/>
            <rFont val="Tahoma"/>
            <family val="2"/>
          </rPr>
          <t>positive value in Totals to scale</t>
        </r>
        <r>
          <rPr>
            <sz val="8"/>
            <rFont val="Tahoma"/>
            <family val="2"/>
          </rPr>
          <t xml:space="preserve">.
The Grant Values in this row cannot be directly modified by changing their cell values, 
The calculator will use the Grant Values in this row unconditionally.... whether they are scaled or not.
</t>
        </r>
      </text>
    </comment>
    <comment ref="B7" authorId="0">
      <text>
        <r>
          <rPr>
            <b/>
            <sz val="8"/>
            <rFont val="Tahoma"/>
            <family val="2"/>
          </rPr>
          <t>Amount NOT eligible for Set-Aside calculation ($M)</t>
        </r>
        <r>
          <rPr>
            <sz val="8"/>
            <rFont val="Tahoma"/>
            <family val="2"/>
          </rPr>
          <t xml:space="preserve">
Not all of a state's annual Title IV grant can be used for determining the amount of the Set-Aside.  The so-called Treasury portion of the grant is not eligible for a Set-Aside deduction.  The value needed is the Treasury portion (and any other portion deemed to be ineligible)  of the grant expressed in millions of dollars.</t>
        </r>
        <r>
          <rPr>
            <sz val="8"/>
            <rFont val="Tahoma"/>
            <family val="2"/>
          </rPr>
          <t xml:space="preserve">
</t>
        </r>
      </text>
    </comment>
    <comment ref="B9" authorId="0">
      <text>
        <r>
          <rPr>
            <b/>
            <sz val="8"/>
            <rFont val="Tahoma"/>
            <family val="2"/>
          </rPr>
          <t>% Set-Aside</t>
        </r>
        <r>
          <rPr>
            <sz val="8"/>
            <rFont val="Tahoma"/>
            <family val="2"/>
          </rPr>
          <t xml:space="preserve">
The state decides, on an annual basis, the percentage of its eligilbe portion of its annual grant that can be dedicated to AMD work. The maximum allowed is 30%.</t>
        </r>
      </text>
    </comment>
    <comment ref="B11" authorId="0">
      <text>
        <r>
          <rPr>
            <b/>
            <sz val="8"/>
            <rFont val="Tahoma"/>
            <family val="2"/>
          </rPr>
          <t xml:space="preserve">% of Set Aside Applied to OM&amp;R Fund </t>
        </r>
        <r>
          <rPr>
            <sz val="8"/>
            <rFont val="Tahoma"/>
            <family val="2"/>
          </rPr>
          <t xml:space="preserve">
The percentage of the annual Set-Aside that will be contributed to the OM&amp;R Fund.  
The overal goal is to accumulate enough principle in the OM&amp;R Fund so that the interest generated will adequately fund OM&amp;R activities into the foreseeable future.
</t>
        </r>
      </text>
    </comment>
    <comment ref="B15" authorId="0">
      <text>
        <r>
          <rPr>
            <b/>
            <sz val="8"/>
            <rFont val="Tahoma"/>
            <family val="2"/>
          </rPr>
          <t>Other contributions  to OM&amp;R Fund ($M)</t>
        </r>
        <r>
          <rPr>
            <sz val="8"/>
            <rFont val="Tahoma"/>
            <family val="2"/>
          </rPr>
          <t xml:space="preserve">
Any additional funds applied to the OM&amp;R Fund (expressed in millions of dollars) from sources other than the Set-Aside… perhaps a rich uncle.</t>
        </r>
        <r>
          <rPr>
            <sz val="8"/>
            <rFont val="Tahoma"/>
            <family val="2"/>
          </rPr>
          <t xml:space="preserve">
</t>
        </r>
      </text>
    </comment>
    <comment ref="B20" authorId="0">
      <text>
        <r>
          <rPr>
            <b/>
            <sz val="8"/>
            <rFont val="Tahoma"/>
            <family val="2"/>
          </rPr>
          <t>Inflation Adjusted State Share of OMR Needed* ($M)</t>
        </r>
        <r>
          <rPr>
            <sz val="8"/>
            <rFont val="Tahoma"/>
            <family val="2"/>
          </rPr>
          <t xml:space="preserve">
This is the estimates state's presumed share of funds needed (in millions of dollars) for OM&amp;R activities for AMD tareatment.  The OM&amp;R Worrkgroup estimated that 4% Cumulative Capital Costs of Treatment Systems would be needed annually for OM&amp;R and that the state's share of that should be 65%. This estimate assumed a 20 year system lifefime and that replacement costs would be factored in to the amount.  While the estimates provided from that study show a smooth progression over the years, that won't likely to be what's experienced.  A high variability from the estimates is expected from year to year, but over time, they're assumed to be even out with what's projected.
</t>
        </r>
      </text>
    </comment>
    <comment ref="B21" authorId="0">
      <text>
        <r>
          <rPr>
            <b/>
            <sz val="8"/>
            <rFont val="Tahoma"/>
            <family val="2"/>
          </rPr>
          <t>Distributions from OM&amp;R Fund for OM&amp;R use ($M</t>
        </r>
        <r>
          <rPr>
            <sz val="8"/>
            <rFont val="Tahoma"/>
            <family val="2"/>
          </rPr>
          <t xml:space="preserve">)
 Amounts distributed from OM&amp;R Fund for OM&amp;R use.  The purpose of the fund.
</t>
        </r>
      </text>
    </comment>
    <comment ref="B5" authorId="0">
      <text>
        <r>
          <rPr>
            <b/>
            <sz val="8"/>
            <rFont val="Tahoma"/>
            <family val="2"/>
          </rPr>
          <t xml:space="preserve">Title IV Grant Amount
</t>
        </r>
        <r>
          <rPr>
            <sz val="8"/>
            <rFont val="Tahoma"/>
            <family val="2"/>
          </rPr>
          <t xml:space="preserve">The estimates for the yearly Title IV grants to a state,   OSM has made some predictions.  However, because of the number of variables that cannot be precisely known that go into making such predictions, the predictions are subject to significant errors.
</t>
        </r>
      </text>
    </comment>
    <comment ref="A10" authorId="0">
      <text>
        <r>
          <rPr>
            <b/>
            <sz val="8"/>
            <rFont val="Tahoma"/>
            <family val="2"/>
          </rPr>
          <t xml:space="preserve">&lt;--- Notice the box to the Left.
       Click on [+] to show  or  [-] to hide detail rows for  </t>
        </r>
        <r>
          <rPr>
            <sz val="8"/>
            <rFont val="Tahoma"/>
            <family val="2"/>
          </rPr>
          <t xml:space="preserve">
          </t>
        </r>
        <r>
          <rPr>
            <b/>
            <sz val="8"/>
            <rFont val="Tahoma"/>
            <family val="2"/>
          </rPr>
          <t>Set-Aside Amount</t>
        </r>
      </text>
    </comment>
    <comment ref="A16" authorId="0">
      <text>
        <r>
          <rPr>
            <b/>
            <sz val="8"/>
            <rFont val="Tahoma"/>
            <family val="2"/>
          </rPr>
          <t xml:space="preserve">&lt;--- Notice the box to the Left.
       Click on [+] to show  or  [-] to hide detail rows for  
       Remaining Set-Aside after OM&amp;R Fund Contribution </t>
        </r>
        <r>
          <rPr>
            <sz val="8"/>
            <rFont val="Tahoma"/>
            <family val="2"/>
          </rPr>
          <t xml:space="preserve">
</t>
        </r>
      </text>
    </comment>
    <comment ref="A24" authorId="0">
      <text>
        <r>
          <rPr>
            <b/>
            <sz val="8"/>
            <rFont val="Tahoma"/>
            <family val="2"/>
          </rPr>
          <t>&lt;--- Notice the box to the Left.
       Click on [+] to show  or  [-] to hide detail rows for  
       Deductions from  OM&amp;R Fund</t>
        </r>
        <r>
          <rPr>
            <sz val="8"/>
            <rFont val="Tahoma"/>
            <family val="2"/>
          </rPr>
          <t xml:space="preserve">
</t>
        </r>
      </text>
    </comment>
    <comment ref="A29" authorId="0">
      <text>
        <r>
          <rPr>
            <b/>
            <sz val="8"/>
            <rFont val="Tahoma"/>
            <family val="2"/>
          </rPr>
          <t>&lt;--- Notice the box to the Left.
       Click on [+] to show  or  [-] to hide detail rows for  
       Set-Aside Contribution to OM&amp;R Fund</t>
        </r>
        <r>
          <rPr>
            <sz val="8"/>
            <rFont val="Tahoma"/>
            <family val="2"/>
          </rPr>
          <t xml:space="preserve">
</t>
        </r>
      </text>
    </comment>
    <comment ref="A34" authorId="0">
      <text>
        <r>
          <rPr>
            <b/>
            <sz val="8"/>
            <rFont val="Tahoma"/>
            <family val="2"/>
          </rPr>
          <t xml:space="preserve">&lt;--- Notice the box to the Left.
       Click on [+] to show  or  [-] to hide detail rows for  
       Remaining Set-Aside after OM&amp;R Fund Contribution </t>
        </r>
        <r>
          <rPr>
            <sz val="8"/>
            <rFont val="Tahoma"/>
            <family val="2"/>
          </rPr>
          <t xml:space="preserve">
</t>
        </r>
      </text>
    </comment>
    <comment ref="B2" authorId="0">
      <text>
        <r>
          <rPr>
            <b/>
            <sz val="8"/>
            <rFont val="Tahoma"/>
            <family val="2"/>
          </rPr>
          <t xml:space="preserve">&lt;--- Notice the little red triange in the upper right of cell.  That means there's a comment associated with the cell, such as what you're reading. 
Many of the row decriptors in column B have informative comments.
There are also comments associated with the green cells in column A to the left.  They explain how to SHOW or HIDE detail in this sheet.   It's a convenient way to display only the detail you're interested in.
The cells in the central part of this table (columns C..V) allow you to
    *  view calculated results  (numerails are black or violet), or
    *  modify input values  (numerals that are a rust color)  -  
         and these are the only cells you are able to modify
All the cells in column W are calucated totals, and can't be modified with the exception of cell W6, which can modified.  See comments associated with row 6 for more info.
____________________________ NOTE _________________________________
Use of this workbook is at your own risk.  No representations are made regarding its usefulness for any purpose whatsoever, including its fitness for making predictions with regard to Title IV Set-Aside.
___________________________________________________________________
This Excel Workbook was developed by
   The Western Coalition for Abandoned Mine Reclamation
    Author: Bruce Golden    bruce@wpcamr.org    724-832-3625
    http://wpcamr.org
</t>
        </r>
        <r>
          <rPr>
            <sz val="8"/>
            <rFont val="Tahoma"/>
            <family val="2"/>
          </rPr>
          <t xml:space="preserve">
</t>
        </r>
      </text>
    </comment>
    <comment ref="W6" authorId="0">
      <text>
        <r>
          <rPr>
            <b/>
            <sz val="8"/>
            <rFont val="Tahoma"/>
            <family val="0"/>
          </rPr>
          <t xml:space="preserve">Scaled Total of Annual Title IV Grant Amounts($M)
</t>
        </r>
        <r>
          <rPr>
            <sz val="8"/>
            <rFont val="Tahoma"/>
            <family val="2"/>
          </rPr>
          <t>The Title IV Grant</t>
        </r>
        <r>
          <rPr>
            <b/>
            <sz val="8"/>
            <rFont val="Tahoma"/>
            <family val="2"/>
          </rPr>
          <t xml:space="preserve"> values in the row above, can be scaled up or down so that the total matches the amount entered in Totals column in this row.</t>
        </r>
        <r>
          <rPr>
            <sz val="8"/>
            <rFont val="Tahoma"/>
            <family val="2"/>
          </rPr>
          <t xml:space="preserve">
     *   </t>
        </r>
        <r>
          <rPr>
            <b/>
            <sz val="8"/>
            <rFont val="Tahoma"/>
            <family val="2"/>
          </rPr>
          <t>If THIS CELL  is left blank, is zero, or is  negative,  no scaling will take place. 
   *  Place a positive value in THIS CELL to scale.</t>
        </r>
        <r>
          <rPr>
            <sz val="8"/>
            <rFont val="Tahoma"/>
            <family val="2"/>
          </rPr>
          <t xml:space="preserve">
The Grant Values in this row cannot be directly modified by changing their cell values, 
The calculator will use the Grant Values in this row unconditionally.... whether they are scaled or not.</t>
        </r>
      </text>
    </comment>
    <comment ref="B17" authorId="0">
      <text>
        <r>
          <rPr>
            <b/>
            <sz val="8"/>
            <rFont val="Tahoma"/>
            <family val="2"/>
          </rPr>
          <t>State Share of OMR Needed* ($M)</t>
        </r>
        <r>
          <rPr>
            <sz val="8"/>
            <rFont val="Tahoma"/>
            <family val="2"/>
          </rPr>
          <t xml:space="preserve">
This is the estimates state's presumed share of funds needed (in millions of dollars) for OM&amp;R activities for AMD tareatment.  The OM&amp;R Worrkgroup estimated that 4% Cumulative Capital Costs of Treatment Systems would be needed annually for OM&amp;R and that the state's share of that should be 65%. This estimate assumed a 20 year system lifefime and that replacement costs would be factored in to the amount.  While the estimates provided from that study show a smooth progression over the years, that won't likely to be what's experienced.  A high variability from the estimates is expected from year to year, but over time, they're assumed to be even out with what's projected.
</t>
        </r>
      </text>
    </comment>
  </commentList>
</comments>
</file>

<file path=xl/sharedStrings.xml><?xml version="1.0" encoding="utf-8"?>
<sst xmlns="http://schemas.openxmlformats.org/spreadsheetml/2006/main" count="47" uniqueCount="40">
  <si>
    <t>Totals</t>
  </si>
  <si>
    <t>N/A</t>
  </si>
  <si>
    <t>BAMR Set Aside Share</t>
  </si>
  <si>
    <t>Watershed Set Aside Share</t>
  </si>
  <si>
    <t>Title IV Grant Amount</t>
  </si>
  <si>
    <t>Set-Aside</t>
  </si>
  <si>
    <t>Percent of State Share for OM&amp;R Provided via Earned Interest</t>
  </si>
  <si>
    <r>
      <rPr>
        <i/>
        <sz val="10"/>
        <color indexed="8"/>
        <rFont val="Calibri"/>
        <family val="2"/>
      </rPr>
      <t>Table values in millions of dollars unless otherwise indicated</t>
    </r>
    <r>
      <rPr>
        <b/>
        <sz val="10"/>
        <color indexed="8"/>
        <rFont val="Calibri"/>
        <family val="2"/>
      </rPr>
      <t xml:space="preserve">        Year -&gt;</t>
    </r>
  </si>
  <si>
    <t>Amt NOT eligible for Set-Aside calculation ($M)</t>
  </si>
  <si>
    <t>State Share of OMR Needed ($M)</t>
  </si>
  <si>
    <t>% Interest Rate on OM&amp;R Fund</t>
  </si>
  <si>
    <t>Earned Interest on OM&amp;R Fund (from prior year)</t>
  </si>
  <si>
    <t>% Set-Aside</t>
  </si>
  <si>
    <t>Title IV Grant Amount Eligible for Set-Aside</t>
  </si>
  <si>
    <t>% of State Share of Needed OM&amp;R Distributed</t>
  </si>
  <si>
    <t>Scaled Title IV Grant Amount ($M)</t>
  </si>
  <si>
    <t>Author</t>
  </si>
  <si>
    <t>version</t>
  </si>
  <si>
    <t>% of Set-Aside Applied to OM&amp;R Fund</t>
  </si>
  <si>
    <t>Other contributions to OM&amp;R Fund ($M)</t>
  </si>
  <si>
    <t>Minimum  Watershed Share ($M) -if available-  of Remaining Set Aside</t>
  </si>
  <si>
    <t xml:space="preserve"> Distributions from OM&amp;R Fund for OM&amp;R use ($M)</t>
  </si>
  <si>
    <t xml:space="preserve">Remaining Set-Aside after OM&amp;R Fund Contribution </t>
  </si>
  <si>
    <t>Deductions from  OM&amp;R Fund</t>
  </si>
  <si>
    <t>Set-Aside Contribution to OM&amp;R Fund</t>
  </si>
  <si>
    <t>Net OMR&amp;R Fund Contributions</t>
  </si>
  <si>
    <r>
      <t xml:space="preserve">Calculator to Estimate  How Title IV AMD Set-Aside </t>
    </r>
    <r>
      <rPr>
        <b/>
        <i/>
        <u val="single"/>
        <sz val="14"/>
        <color indexed="8"/>
        <rFont val="Calibri"/>
        <family val="2"/>
      </rPr>
      <t>Might</t>
    </r>
    <r>
      <rPr>
        <b/>
        <sz val="14"/>
        <color indexed="8"/>
        <rFont val="Calibri"/>
        <family val="2"/>
      </rPr>
      <t xml:space="preserve"> Be Spent</t>
    </r>
  </si>
  <si>
    <r>
      <rPr>
        <b/>
        <i/>
        <u val="single"/>
        <sz val="10"/>
        <color indexed="36"/>
        <rFont val="Calibri"/>
        <family val="2"/>
      </rPr>
      <t>Accumulated</t>
    </r>
    <r>
      <rPr>
        <b/>
        <sz val="10"/>
        <color indexed="8"/>
        <rFont val="Calibri"/>
        <family val="2"/>
      </rPr>
      <t xml:space="preserve"> OM&amp;R Fund Balance</t>
    </r>
  </si>
  <si>
    <t>General Comments</t>
  </si>
  <si>
    <t>Row Comments</t>
  </si>
  <si>
    <t>………………………………………………………………………………………………………..  Column Comments ……………………………………………………………………………………………………………….</t>
  </si>
  <si>
    <r>
      <t xml:space="preserve">Mouse over this cell for </t>
    </r>
    <r>
      <rPr>
        <b/>
        <i/>
        <u val="single"/>
        <sz val="12"/>
        <color indexed="10"/>
        <rFont val="Calibri"/>
        <family val="2"/>
      </rPr>
      <t>HELP</t>
    </r>
  </si>
  <si>
    <t>BAMR AMD Annual Project Capacity ($M)               The max BAMR can get.</t>
  </si>
  <si>
    <t xml:space="preserve"> % Inflation Rate</t>
  </si>
  <si>
    <t>Inflation Factor</t>
  </si>
  <si>
    <t>Inflation Adjusted State Share of OMR Needed ($M)</t>
  </si>
  <si>
    <t>Contributions to  OM&amp;R Fund</t>
  </si>
  <si>
    <t>Sustainable Deductions from OM&amp;R Fund</t>
  </si>
  <si>
    <t>Sustainablity</t>
  </si>
  <si>
    <t>2Ag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</si>
</sst>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409]dddd\,\ mmmm\ dd\,\ yyyy"/>
    <numFmt numFmtId="168" formatCode="m/d/yy;@"/>
    <numFmt numFmtId="169" formatCode="m/d/yy\ h:mm;@"/>
    <numFmt numFmtId="170" formatCode="&quot;Yes&quot;;&quot;Yes&quot;;&quot;No&quot;"/>
    <numFmt numFmtId="171" formatCode="&quot;True&quot;;&quot;True&quot;;&quot;False&quot;"/>
    <numFmt numFmtId="172" formatCode="&quot;On&quot;;&quot;On&quot;;&quot;Off&quot;"/>
    <numFmt numFmtId="173" formatCode="[$€-2]\ #,##0.00_);[Red]\([$€-2]\ #,##0.00\)"/>
  </numFmts>
  <fonts count="49">
    <font>
      <sz val="11"/>
      <color indexed="8"/>
      <name val="Calibri"/>
      <family val="2"/>
    </font>
    <font>
      <b/>
      <sz val="14"/>
      <color indexed="8"/>
      <name val="Calibri"/>
      <family val="2"/>
    </font>
    <font>
      <b/>
      <i/>
      <u val="single"/>
      <sz val="14"/>
      <color indexed="8"/>
      <name val="Calibri"/>
      <family val="2"/>
    </font>
    <font>
      <i/>
      <sz val="10"/>
      <color indexed="8"/>
      <name val="Calibri"/>
      <family val="2"/>
    </font>
    <font>
      <b/>
      <sz val="10"/>
      <color indexed="8"/>
      <name val="Calibri"/>
      <family val="2"/>
    </font>
    <font>
      <sz val="8"/>
      <name val="Tahoma"/>
      <family val="2"/>
    </font>
    <font>
      <b/>
      <sz val="8"/>
      <name val="Tahoma"/>
      <family val="2"/>
    </font>
    <font>
      <b/>
      <i/>
      <sz val="8"/>
      <name val="Tahoma"/>
      <family val="2"/>
    </font>
    <font>
      <b/>
      <i/>
      <u val="single"/>
      <sz val="8"/>
      <name val="Tahoma"/>
      <family val="2"/>
    </font>
    <font>
      <u val="single"/>
      <sz val="8"/>
      <name val="Tahoma"/>
      <family val="2"/>
    </font>
    <font>
      <b/>
      <u val="single"/>
      <sz val="8"/>
      <name val="Tahoma"/>
      <family val="2"/>
    </font>
    <font>
      <b/>
      <i/>
      <u val="single"/>
      <sz val="10"/>
      <color indexed="36"/>
      <name val="Calibri"/>
      <family val="2"/>
    </font>
    <font>
      <b/>
      <i/>
      <u val="single"/>
      <sz val="12"/>
      <color indexed="10"/>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2"/>
    </font>
    <font>
      <b/>
      <sz val="10"/>
      <name val="Calibri"/>
      <family val="2"/>
    </font>
    <font>
      <sz val="11"/>
      <color indexed="55"/>
      <name val="Calibri"/>
      <family val="2"/>
    </font>
    <font>
      <sz val="16"/>
      <color indexed="8"/>
      <name val="Calibri"/>
      <family val="2"/>
    </font>
    <font>
      <b/>
      <sz val="10"/>
      <color indexed="60"/>
      <name val="Calibri"/>
      <family val="2"/>
    </font>
    <font>
      <sz val="10"/>
      <name val="Calibri"/>
      <family val="2"/>
    </font>
    <font>
      <b/>
      <sz val="11"/>
      <name val="Calibri"/>
      <family val="2"/>
    </font>
    <font>
      <b/>
      <i/>
      <sz val="10"/>
      <color indexed="36"/>
      <name val="Calibri"/>
      <family val="2"/>
    </font>
    <font>
      <b/>
      <i/>
      <sz val="11"/>
      <color indexed="36"/>
      <name val="Calibri"/>
      <family val="2"/>
    </font>
    <font>
      <sz val="10"/>
      <color indexed="60"/>
      <name val="Calibri"/>
      <family val="2"/>
    </font>
    <font>
      <b/>
      <sz val="11"/>
      <color indexed="60"/>
      <name val="Calibri"/>
      <family val="2"/>
    </font>
    <font>
      <b/>
      <sz val="12"/>
      <color indexed="10"/>
      <name val="Calibri"/>
      <family val="2"/>
    </font>
    <font>
      <i/>
      <sz val="10"/>
      <color indexed="60"/>
      <name val="Calibri"/>
      <family val="2"/>
    </font>
    <font>
      <b/>
      <sz val="10"/>
      <color indexed="36"/>
      <name val="Calibri"/>
      <family val="2"/>
    </font>
    <font>
      <b/>
      <sz val="18"/>
      <color indexed="8"/>
      <name val="Calibri"/>
      <family val="2"/>
    </font>
    <font>
      <sz val="8"/>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8"/>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thin"/>
      <bottom style="thin"/>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color indexed="63"/>
      </top>
      <bottom style="thin"/>
    </border>
    <border>
      <left style="medium"/>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color indexed="63"/>
      </top>
      <bottom style="thin"/>
    </border>
    <border>
      <left style="medium"/>
      <right style="medium"/>
      <top style="medium"/>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96">
    <xf numFmtId="0" fontId="0" fillId="0" borderId="0" xfId="0" applyAlignment="1">
      <alignment/>
    </xf>
    <xf numFmtId="0" fontId="0" fillId="0" borderId="0" xfId="0" applyAlignment="1" applyProtection="1">
      <alignment vertical="center"/>
      <protection/>
    </xf>
    <xf numFmtId="0" fontId="32" fillId="24" borderId="10" xfId="0" applyFont="1" applyFill="1" applyBorder="1" applyAlignment="1" applyProtection="1">
      <alignment horizontal="right" vertical="center" wrapText="1"/>
      <protection/>
    </xf>
    <xf numFmtId="0" fontId="33" fillId="2" borderId="10" xfId="0" applyFont="1" applyFill="1" applyBorder="1" applyAlignment="1" applyProtection="1">
      <alignment horizontal="right" vertical="center" wrapText="1"/>
      <protection/>
    </xf>
    <xf numFmtId="0" fontId="34" fillId="0" borderId="0" xfId="0" applyFont="1" applyAlignment="1" applyProtection="1">
      <alignment vertical="center"/>
      <protection/>
    </xf>
    <xf numFmtId="0" fontId="1" fillId="0" borderId="0" xfId="0" applyFont="1" applyAlignment="1" applyProtection="1">
      <alignment vertical="center"/>
      <protection/>
    </xf>
    <xf numFmtId="0" fontId="34"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vertical="center" wrapText="1"/>
      <protection/>
    </xf>
    <xf numFmtId="0" fontId="4" fillId="0" borderId="11" xfId="0" applyFont="1" applyBorder="1" applyAlignment="1" applyProtection="1">
      <alignment horizontal="right" vertical="center" wrapText="1"/>
      <protection/>
    </xf>
    <xf numFmtId="0" fontId="32" fillId="18" borderId="12" xfId="0" applyFont="1" applyFill="1" applyBorder="1" applyAlignment="1" applyProtection="1">
      <alignment vertical="center"/>
      <protection/>
    </xf>
    <xf numFmtId="0" fontId="32" fillId="18" borderId="13" xfId="0" applyFont="1" applyFill="1" applyBorder="1" applyAlignment="1" applyProtection="1">
      <alignment vertical="center"/>
      <protection/>
    </xf>
    <xf numFmtId="0" fontId="32" fillId="25" borderId="13" xfId="0" applyFont="1" applyFill="1" applyBorder="1" applyAlignment="1" applyProtection="1">
      <alignment vertical="center"/>
      <protection/>
    </xf>
    <xf numFmtId="0" fontId="32" fillId="25" borderId="14" xfId="0" applyFont="1" applyFill="1" applyBorder="1" applyAlignment="1" applyProtection="1">
      <alignment vertical="center"/>
      <protection/>
    </xf>
    <xf numFmtId="0" fontId="17" fillId="25" borderId="15" xfId="0" applyFont="1" applyFill="1" applyBorder="1" applyAlignment="1" applyProtection="1">
      <alignment horizontal="right" vertical="center"/>
      <protection/>
    </xf>
    <xf numFmtId="0" fontId="36" fillId="0" borderId="16" xfId="0" applyFont="1" applyFill="1" applyBorder="1" applyAlignment="1" applyProtection="1">
      <alignment horizontal="right" vertical="center" wrapText="1"/>
      <protection/>
    </xf>
    <xf numFmtId="165" fontId="30" fillId="0" borderId="16" xfId="0" applyNumberFormat="1" applyFont="1" applyBorder="1" applyAlignment="1" applyProtection="1">
      <alignment vertical="center"/>
      <protection/>
    </xf>
    <xf numFmtId="165" fontId="37" fillId="0" borderId="17" xfId="0" applyNumberFormat="1" applyFont="1" applyBorder="1" applyAlignment="1" applyProtection="1">
      <alignment vertical="center"/>
      <protection/>
    </xf>
    <xf numFmtId="0" fontId="36" fillId="0" borderId="10" xfId="0" applyFont="1" applyFill="1" applyBorder="1" applyAlignment="1" applyProtection="1">
      <alignment horizontal="right" vertical="center" wrapText="1"/>
      <protection/>
    </xf>
    <xf numFmtId="165" fontId="30" fillId="0" borderId="18" xfId="0" applyNumberFormat="1" applyFont="1" applyBorder="1" applyAlignment="1" applyProtection="1">
      <alignment vertical="center"/>
      <protection/>
    </xf>
    <xf numFmtId="0" fontId="4" fillId="0" borderId="10" xfId="0" applyFont="1" applyFill="1" applyBorder="1" applyAlignment="1" applyProtection="1">
      <alignment horizontal="right" vertical="center" wrapText="1"/>
      <protection/>
    </xf>
    <xf numFmtId="165" fontId="13" fillId="0" borderId="19" xfId="0" applyNumberFormat="1" applyFont="1" applyBorder="1" applyAlignment="1" applyProtection="1">
      <alignment vertical="center"/>
      <protection/>
    </xf>
    <xf numFmtId="165" fontId="30" fillId="0" borderId="10" xfId="0" applyNumberFormat="1" applyFont="1" applyBorder="1" applyAlignment="1" applyProtection="1">
      <alignment vertical="center"/>
      <protection/>
    </xf>
    <xf numFmtId="165" fontId="30" fillId="0" borderId="10" xfId="0" applyNumberFormat="1" applyFont="1" applyBorder="1" applyAlignment="1" applyProtection="1">
      <alignment horizontal="right" vertical="center"/>
      <protection/>
    </xf>
    <xf numFmtId="0" fontId="0" fillId="10" borderId="0" xfId="0" applyFill="1" applyAlignment="1" applyProtection="1">
      <alignment vertical="center"/>
      <protection/>
    </xf>
    <xf numFmtId="0" fontId="4" fillId="10" borderId="10" xfId="0" applyFont="1" applyFill="1" applyBorder="1" applyAlignment="1" applyProtection="1">
      <alignment horizontal="right" vertical="center" wrapText="1"/>
      <protection/>
    </xf>
    <xf numFmtId="4" fontId="4" fillId="10" borderId="19" xfId="0" applyNumberFormat="1" applyFont="1" applyFill="1" applyBorder="1" applyAlignment="1" applyProtection="1">
      <alignment vertical="center"/>
      <protection/>
    </xf>
    <xf numFmtId="4" fontId="4" fillId="10" borderId="20" xfId="0" applyNumberFormat="1" applyFont="1" applyFill="1" applyBorder="1" applyAlignment="1" applyProtection="1">
      <alignment vertical="center"/>
      <protection/>
    </xf>
    <xf numFmtId="4" fontId="4" fillId="10" borderId="21" xfId="0" applyNumberFormat="1" applyFont="1" applyFill="1" applyBorder="1" applyAlignment="1" applyProtection="1">
      <alignment vertical="center"/>
      <protection/>
    </xf>
    <xf numFmtId="4" fontId="38" fillId="10" borderId="10" xfId="0" applyNumberFormat="1" applyFont="1" applyFill="1" applyBorder="1" applyAlignment="1" applyProtection="1">
      <alignment horizontal="right" vertical="center"/>
      <protection/>
    </xf>
    <xf numFmtId="4" fontId="30" fillId="0" borderId="10" xfId="0" applyNumberFormat="1" applyFont="1" applyFill="1" applyBorder="1" applyAlignment="1" applyProtection="1">
      <alignment horizontal="right" vertical="center"/>
      <protection/>
    </xf>
    <xf numFmtId="4" fontId="13" fillId="0" borderId="19" xfId="0" applyNumberFormat="1" applyFont="1" applyBorder="1" applyAlignment="1" applyProtection="1">
      <alignment vertical="center"/>
      <protection/>
    </xf>
    <xf numFmtId="4" fontId="13" fillId="0" borderId="20" xfId="0" applyNumberFormat="1" applyFont="1" applyBorder="1" applyAlignment="1" applyProtection="1">
      <alignment vertical="center"/>
      <protection/>
    </xf>
    <xf numFmtId="4" fontId="13" fillId="0" borderId="21" xfId="0" applyNumberFormat="1" applyFont="1" applyBorder="1" applyAlignment="1" applyProtection="1">
      <alignment vertical="center"/>
      <protection/>
    </xf>
    <xf numFmtId="4" fontId="30" fillId="0" borderId="10" xfId="0" applyNumberFormat="1" applyFont="1" applyBorder="1" applyAlignment="1" applyProtection="1">
      <alignment vertical="center"/>
      <protection/>
    </xf>
    <xf numFmtId="4" fontId="13" fillId="0" borderId="19" xfId="0" applyNumberFormat="1" applyFont="1" applyFill="1" applyBorder="1" applyAlignment="1" applyProtection="1">
      <alignment horizontal="center" vertical="center"/>
      <protection/>
    </xf>
    <xf numFmtId="4" fontId="13" fillId="0" borderId="20" xfId="0" applyNumberFormat="1" applyFont="1" applyFill="1" applyBorder="1" applyAlignment="1" applyProtection="1">
      <alignment vertical="center"/>
      <protection/>
    </xf>
    <xf numFmtId="4" fontId="30" fillId="0" borderId="10" xfId="0" applyNumberFormat="1" applyFont="1" applyFill="1" applyBorder="1" applyAlignment="1" applyProtection="1">
      <alignment vertical="center"/>
      <protection/>
    </xf>
    <xf numFmtId="0" fontId="4" fillId="2" borderId="10" xfId="0" applyFont="1" applyFill="1" applyBorder="1" applyAlignment="1" applyProtection="1">
      <alignment horizontal="right" vertical="center" wrapText="1"/>
      <protection/>
    </xf>
    <xf numFmtId="4" fontId="4" fillId="2" borderId="19" xfId="0" applyNumberFormat="1" applyFont="1" applyFill="1" applyBorder="1" applyAlignment="1" applyProtection="1">
      <alignment vertical="center"/>
      <protection/>
    </xf>
    <xf numFmtId="4" fontId="30" fillId="2" borderId="10" xfId="0" applyNumberFormat="1" applyFont="1" applyFill="1" applyBorder="1" applyAlignment="1" applyProtection="1">
      <alignment vertical="center"/>
      <protection/>
    </xf>
    <xf numFmtId="0" fontId="36" fillId="23" borderId="10" xfId="0" applyFont="1" applyFill="1" applyBorder="1" applyAlignment="1" applyProtection="1">
      <alignment horizontal="right" vertical="center" wrapText="1"/>
      <protection/>
    </xf>
    <xf numFmtId="4" fontId="30" fillId="23" borderId="10" xfId="0" applyNumberFormat="1" applyFont="1" applyFill="1" applyBorder="1" applyAlignment="1" applyProtection="1">
      <alignment vertical="center"/>
      <protection/>
    </xf>
    <xf numFmtId="0" fontId="4" fillId="23" borderId="10" xfId="0" applyFont="1" applyFill="1" applyBorder="1" applyAlignment="1" applyProtection="1">
      <alignment horizontal="right" vertical="center" wrapText="1"/>
      <protection/>
    </xf>
    <xf numFmtId="9" fontId="13" fillId="23" borderId="19" xfId="0" applyNumberFormat="1" applyFont="1" applyFill="1" applyBorder="1" applyAlignment="1" applyProtection="1">
      <alignment vertical="center"/>
      <protection/>
    </xf>
    <xf numFmtId="9" fontId="30" fillId="23" borderId="10" xfId="0" applyNumberFormat="1" applyFont="1" applyFill="1" applyBorder="1" applyAlignment="1" applyProtection="1">
      <alignment vertical="center"/>
      <protection/>
    </xf>
    <xf numFmtId="9" fontId="13" fillId="23" borderId="20" xfId="0" applyNumberFormat="1" applyFont="1" applyFill="1" applyBorder="1" applyAlignment="1" applyProtection="1">
      <alignment vertical="center"/>
      <protection/>
    </xf>
    <xf numFmtId="9" fontId="13" fillId="23" borderId="21" xfId="0" applyNumberFormat="1" applyFont="1" applyFill="1" applyBorder="1" applyAlignment="1" applyProtection="1">
      <alignment vertical="center"/>
      <protection/>
    </xf>
    <xf numFmtId="4" fontId="39" fillId="2" borderId="19" xfId="0" applyNumberFormat="1" applyFont="1" applyFill="1" applyBorder="1" applyAlignment="1" applyProtection="1">
      <alignment vertical="center"/>
      <protection/>
    </xf>
    <xf numFmtId="4" fontId="39" fillId="2" borderId="20" xfId="0" applyNumberFormat="1" applyFont="1" applyFill="1" applyBorder="1" applyAlignment="1" applyProtection="1">
      <alignment vertical="center"/>
      <protection/>
    </xf>
    <xf numFmtId="4" fontId="39" fillId="2" borderId="21" xfId="0" applyNumberFormat="1" applyFont="1" applyFill="1" applyBorder="1" applyAlignment="1" applyProtection="1">
      <alignment vertical="center"/>
      <protection/>
    </xf>
    <xf numFmtId="4" fontId="40" fillId="2" borderId="10" xfId="0" applyNumberFormat="1" applyFont="1" applyFill="1" applyBorder="1" applyAlignment="1" applyProtection="1">
      <alignment horizontal="right" vertical="center"/>
      <protection/>
    </xf>
    <xf numFmtId="0" fontId="0" fillId="0" borderId="0" xfId="0" applyAlignment="1" applyProtection="1">
      <alignment vertical="center" wrapText="1"/>
      <protection/>
    </xf>
    <xf numFmtId="165" fontId="41" fillId="0" borderId="22" xfId="0" applyNumberFormat="1" applyFont="1" applyBorder="1" applyAlignment="1" applyProtection="1">
      <alignment vertical="center"/>
      <protection locked="0"/>
    </xf>
    <xf numFmtId="165" fontId="41" fillId="0" borderId="17" xfId="0" applyNumberFormat="1" applyFont="1" applyBorder="1" applyAlignment="1" applyProtection="1">
      <alignment vertical="center"/>
      <protection locked="0"/>
    </xf>
    <xf numFmtId="165" fontId="41" fillId="0" borderId="23" xfId="0" applyNumberFormat="1" applyFont="1" applyBorder="1" applyAlignment="1" applyProtection="1">
      <alignment vertical="center"/>
      <protection locked="0"/>
    </xf>
    <xf numFmtId="9" fontId="41" fillId="0" borderId="19" xfId="0" applyNumberFormat="1" applyFont="1" applyBorder="1" applyAlignment="1" applyProtection="1">
      <alignment vertical="center"/>
      <protection locked="0"/>
    </xf>
    <xf numFmtId="9" fontId="41" fillId="0" borderId="20" xfId="0" applyNumberFormat="1" applyFont="1" applyBorder="1" applyAlignment="1" applyProtection="1">
      <alignment vertical="center"/>
      <protection locked="0"/>
    </xf>
    <xf numFmtId="9" fontId="41" fillId="0" borderId="21" xfId="0" applyNumberFormat="1" applyFont="1" applyBorder="1" applyAlignment="1" applyProtection="1">
      <alignment vertical="center"/>
      <protection locked="0"/>
    </xf>
    <xf numFmtId="165" fontId="42" fillId="26" borderId="18" xfId="0" applyNumberFormat="1" applyFont="1" applyFill="1" applyBorder="1" applyAlignment="1" applyProtection="1">
      <alignment vertical="center"/>
      <protection locked="0"/>
    </xf>
    <xf numFmtId="9" fontId="41" fillId="0" borderId="19" xfId="0" applyNumberFormat="1" applyFont="1" applyFill="1" applyBorder="1" applyAlignment="1" applyProtection="1">
      <alignment horizontal="right" vertical="center"/>
      <protection locked="0"/>
    </xf>
    <xf numFmtId="9" fontId="41" fillId="0" borderId="20" xfId="0" applyNumberFormat="1" applyFont="1" applyFill="1" applyBorder="1" applyAlignment="1" applyProtection="1">
      <alignment vertical="center"/>
      <protection locked="0"/>
    </xf>
    <xf numFmtId="164" fontId="41" fillId="0" borderId="19" xfId="0" applyNumberFormat="1" applyFont="1" applyFill="1" applyBorder="1" applyAlignment="1" applyProtection="1">
      <alignment horizontal="right" vertical="center"/>
      <protection locked="0"/>
    </xf>
    <xf numFmtId="4" fontId="41" fillId="0" borderId="19" xfId="0" applyNumberFormat="1" applyFont="1" applyBorder="1" applyAlignment="1" applyProtection="1">
      <alignment vertical="center"/>
      <protection locked="0"/>
    </xf>
    <xf numFmtId="4" fontId="41" fillId="0" borderId="20" xfId="0" applyNumberFormat="1" applyFont="1" applyBorder="1" applyAlignment="1" applyProtection="1">
      <alignment vertical="center"/>
      <protection locked="0"/>
    </xf>
    <xf numFmtId="4" fontId="41" fillId="0" borderId="21" xfId="0" applyNumberFormat="1" applyFont="1" applyBorder="1" applyAlignment="1" applyProtection="1">
      <alignment vertical="center"/>
      <protection locked="0"/>
    </xf>
    <xf numFmtId="4" fontId="41" fillId="23" borderId="19" xfId="0" applyNumberFormat="1" applyFont="1" applyFill="1" applyBorder="1" applyAlignment="1" applyProtection="1">
      <alignment vertical="center"/>
      <protection locked="0"/>
    </xf>
    <xf numFmtId="4" fontId="41" fillId="23" borderId="20" xfId="0" applyNumberFormat="1" applyFont="1" applyFill="1" applyBorder="1" applyAlignment="1" applyProtection="1">
      <alignment vertical="center"/>
      <protection locked="0"/>
    </xf>
    <xf numFmtId="4" fontId="41" fillId="23" borderId="21" xfId="0" applyNumberFormat="1" applyFont="1" applyFill="1" applyBorder="1" applyAlignment="1" applyProtection="1">
      <alignment vertical="center"/>
      <protection locked="0"/>
    </xf>
    <xf numFmtId="0" fontId="43" fillId="26" borderId="24" xfId="0" applyFont="1" applyFill="1" applyBorder="1" applyAlignment="1" applyProtection="1">
      <alignment horizontal="center" vertical="center"/>
      <protection/>
    </xf>
    <xf numFmtId="0" fontId="4" fillId="10" borderId="25" xfId="0" applyFont="1" applyFill="1" applyBorder="1" applyAlignment="1" applyProtection="1">
      <alignment horizontal="right" vertical="center" wrapText="1"/>
      <protection/>
    </xf>
    <xf numFmtId="4" fontId="4" fillId="10" borderId="26" xfId="0" applyNumberFormat="1" applyFont="1" applyFill="1" applyBorder="1" applyAlignment="1" applyProtection="1">
      <alignment vertical="center"/>
      <protection/>
    </xf>
    <xf numFmtId="4" fontId="4" fillId="10" borderId="27" xfId="0" applyNumberFormat="1" applyFont="1" applyFill="1" applyBorder="1" applyAlignment="1" applyProtection="1">
      <alignment vertical="center"/>
      <protection/>
    </xf>
    <xf numFmtId="4" fontId="4" fillId="10" borderId="28" xfId="0" applyNumberFormat="1" applyFont="1" applyFill="1" applyBorder="1" applyAlignment="1" applyProtection="1">
      <alignment vertical="center"/>
      <protection/>
    </xf>
    <xf numFmtId="0" fontId="17" fillId="25" borderId="29" xfId="0" applyFont="1" applyFill="1" applyBorder="1" applyAlignment="1" applyProtection="1">
      <alignment horizontal="center" vertical="center"/>
      <protection/>
    </xf>
    <xf numFmtId="0" fontId="17" fillId="25" borderId="30" xfId="0" applyFont="1" applyFill="1" applyBorder="1" applyAlignment="1" applyProtection="1">
      <alignment horizontal="center" vertical="center"/>
      <protection/>
    </xf>
    <xf numFmtId="0" fontId="44" fillId="0" borderId="12" xfId="0" applyFont="1" applyBorder="1" applyAlignment="1" applyProtection="1">
      <alignment horizontal="center" vertical="top" textRotation="180"/>
      <protection locked="0"/>
    </xf>
    <xf numFmtId="0" fontId="44" fillId="0" borderId="24" xfId="0" applyFont="1" applyBorder="1" applyAlignment="1" applyProtection="1">
      <alignment horizontal="left" vertical="center" wrapText="1" indent="1"/>
      <protection locked="0"/>
    </xf>
    <xf numFmtId="0" fontId="44" fillId="0" borderId="16" xfId="0" applyFont="1" applyBorder="1" applyAlignment="1" applyProtection="1">
      <alignment horizontal="left" vertical="center" wrapText="1" indent="1"/>
      <protection locked="0"/>
    </xf>
    <xf numFmtId="0" fontId="44" fillId="0" borderId="10" xfId="0" applyFont="1" applyBorder="1" applyAlignment="1" applyProtection="1">
      <alignment horizontal="left" vertical="center" wrapText="1" indent="1"/>
      <protection locked="0"/>
    </xf>
    <xf numFmtId="0" fontId="44" fillId="0" borderId="31" xfId="0" applyFont="1" applyBorder="1" applyAlignment="1" applyProtection="1">
      <alignment horizontal="left" vertical="center" wrapText="1" indent="1"/>
      <protection locked="0"/>
    </xf>
    <xf numFmtId="0" fontId="44" fillId="0" borderId="13" xfId="0" applyFont="1" applyBorder="1" applyAlignment="1" applyProtection="1">
      <alignment horizontal="center" vertical="top" textRotation="180"/>
      <protection locked="0"/>
    </xf>
    <xf numFmtId="0" fontId="44" fillId="0" borderId="14" xfId="0" applyFont="1" applyBorder="1" applyAlignment="1" applyProtection="1">
      <alignment horizontal="center" vertical="top" textRotation="180"/>
      <protection locked="0"/>
    </xf>
    <xf numFmtId="4" fontId="38" fillId="10" borderId="31" xfId="0" applyNumberFormat="1" applyFont="1" applyFill="1" applyBorder="1" applyAlignment="1" applyProtection="1">
      <alignment horizontal="right" vertical="center"/>
      <protection/>
    </xf>
    <xf numFmtId="0" fontId="34" fillId="0" borderId="0" xfId="0" applyFont="1" applyAlignment="1" applyProtection="1">
      <alignment horizontal="right" vertical="center"/>
      <protection/>
    </xf>
    <xf numFmtId="4" fontId="13" fillId="23" borderId="19" xfId="0" applyNumberFormat="1" applyFont="1" applyFill="1" applyBorder="1" applyAlignment="1" applyProtection="1">
      <alignment vertical="center"/>
      <protection locked="0"/>
    </xf>
    <xf numFmtId="4" fontId="30" fillId="23" borderId="10" xfId="0" applyNumberFormat="1" applyFont="1" applyFill="1" applyBorder="1" applyAlignment="1" applyProtection="1">
      <alignment horizontal="right" vertical="center"/>
      <protection/>
    </xf>
    <xf numFmtId="10" fontId="41" fillId="23" borderId="19" xfId="0" applyNumberFormat="1" applyFont="1" applyFill="1" applyBorder="1" applyAlignment="1" applyProtection="1">
      <alignment vertical="center"/>
      <protection/>
    </xf>
    <xf numFmtId="0" fontId="4" fillId="2" borderId="10" xfId="0" applyFont="1" applyFill="1" applyBorder="1" applyAlignment="1" applyProtection="1">
      <alignment horizontal="right" vertical="center" wrapText="1"/>
      <protection/>
    </xf>
    <xf numFmtId="0" fontId="0" fillId="0" borderId="0" xfId="0" applyFill="1" applyAlignment="1" applyProtection="1">
      <alignment vertical="center"/>
      <protection/>
    </xf>
    <xf numFmtId="4" fontId="45" fillId="2" borderId="19" xfId="0" applyNumberFormat="1" applyFont="1" applyFill="1" applyBorder="1" applyAlignment="1" applyProtection="1">
      <alignment vertical="center"/>
      <protection/>
    </xf>
    <xf numFmtId="9" fontId="45" fillId="2" borderId="19" xfId="59" applyFont="1" applyFill="1" applyBorder="1" applyAlignment="1" applyProtection="1">
      <alignment vertical="center"/>
      <protection/>
    </xf>
    <xf numFmtId="0" fontId="17" fillId="25" borderId="32" xfId="0" applyFont="1" applyFill="1" applyBorder="1" applyAlignment="1" applyProtection="1">
      <alignment horizontal="center" vertical="center"/>
      <protection/>
    </xf>
    <xf numFmtId="0" fontId="17" fillId="25" borderId="33" xfId="0" applyFont="1" applyFill="1" applyBorder="1" applyAlignment="1" applyProtection="1">
      <alignment horizontal="center" vertical="center"/>
      <protection/>
    </xf>
    <xf numFmtId="0" fontId="17" fillId="25" borderId="29"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 Big Picture</a:t>
            </a:r>
          </a:p>
        </c:rich>
      </c:tx>
      <c:layout/>
      <c:spPr>
        <a:noFill/>
        <a:ln>
          <a:noFill/>
        </a:ln>
      </c:spPr>
    </c:title>
    <c:plotArea>
      <c:layout>
        <c:manualLayout>
          <c:xMode val="edge"/>
          <c:yMode val="edge"/>
          <c:x val="0.0025"/>
          <c:y val="0.15675"/>
          <c:w val="0.73"/>
          <c:h val="0.83375"/>
        </c:manualLayout>
      </c:layout>
      <c:barChart>
        <c:barDir val="col"/>
        <c:grouping val="clustered"/>
        <c:varyColors val="0"/>
        <c:ser>
          <c:idx val="0"/>
          <c:order val="0"/>
          <c:tx>
            <c:v>Title IV Grant</c:v>
          </c:tx>
          <c:spPr>
            <a:gradFill rotWithShape="1">
              <a:gsLst>
                <a:gs pos="0">
                  <a:srgbClr val="2C5D98"/>
                </a:gs>
                <a:gs pos="80000">
                  <a:srgbClr val="3C7BC7"/>
                </a:gs>
                <a:gs pos="100000">
                  <a:srgbClr val="3A7CCB"/>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Calculator'!$C$6:$V$6</c:f>
              <c:numCache>
                <c:ptCount val="20"/>
                <c:pt idx="0">
                  <c:v>28.475806451612904</c:v>
                </c:pt>
                <c:pt idx="1">
                  <c:v>35.75</c:v>
                </c:pt>
                <c:pt idx="2">
                  <c:v>46.483870967741936</c:v>
                </c:pt>
                <c:pt idx="3">
                  <c:v>60.322580645161295</c:v>
                </c:pt>
                <c:pt idx="4">
                  <c:v>70.16935483870968</c:v>
                </c:pt>
                <c:pt idx="5">
                  <c:v>74.51612903225806</c:v>
                </c:pt>
                <c:pt idx="6">
                  <c:v>73.71774193548387</c:v>
                </c:pt>
                <c:pt idx="7">
                  <c:v>74.51612903225806</c:v>
                </c:pt>
                <c:pt idx="8">
                  <c:v>75.40322580645162</c:v>
                </c:pt>
                <c:pt idx="9">
                  <c:v>81.61290322580645</c:v>
                </c:pt>
                <c:pt idx="10">
                  <c:v>88.70967741935483</c:v>
                </c:pt>
                <c:pt idx="11">
                  <c:v>97.58064516129032</c:v>
                </c:pt>
                <c:pt idx="12">
                  <c:v>97.58064516129032</c:v>
                </c:pt>
                <c:pt idx="13">
                  <c:v>97.58064516129032</c:v>
                </c:pt>
                <c:pt idx="14">
                  <c:v>97.58064516129032</c:v>
                </c:pt>
                <c:pt idx="15">
                  <c:v>97.5806451612903</c:v>
                </c:pt>
                <c:pt idx="16">
                  <c:v>97.5806451612903</c:v>
                </c:pt>
                <c:pt idx="17">
                  <c:v>97.5806451612903</c:v>
                </c:pt>
                <c:pt idx="18">
                  <c:v>97.5806451612903</c:v>
                </c:pt>
                <c:pt idx="19">
                  <c:v>97.5806451612903</c:v>
                </c:pt>
              </c:numCache>
            </c:numRef>
          </c:val>
        </c:ser>
        <c:ser>
          <c:idx val="1"/>
          <c:order val="1"/>
          <c:tx>
            <c:strRef>
              <c:f>'Set-Aside Calculator'!$B$10</c:f>
              <c:strCache>
                <c:ptCount val="1"/>
                <c:pt idx="0">
                  <c:v>Set-Aside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'Set-Aside Calculator'!$C$10:$V$10</c:f>
              <c:numCache>
                <c:ptCount val="20"/>
                <c:pt idx="0">
                  <c:v>0.9737903225806452</c:v>
                </c:pt>
                <c:pt idx="1">
                  <c:v>2.6750000000000003</c:v>
                </c:pt>
                <c:pt idx="2">
                  <c:v>5.62258064516129</c:v>
                </c:pt>
                <c:pt idx="3">
                  <c:v>12.830645161290324</c:v>
                </c:pt>
                <c:pt idx="4">
                  <c:v>18.350806451612904</c:v>
                </c:pt>
                <c:pt idx="5">
                  <c:v>19.654838709677417</c:v>
                </c:pt>
                <c:pt idx="6">
                  <c:v>19.41532258064516</c:v>
                </c:pt>
                <c:pt idx="7">
                  <c:v>22.35483870967742</c:v>
                </c:pt>
                <c:pt idx="8">
                  <c:v>22.620967741935484</c:v>
                </c:pt>
                <c:pt idx="9">
                  <c:v>24.483870967741932</c:v>
                </c:pt>
                <c:pt idx="10">
                  <c:v>26.61290322580645</c:v>
                </c:pt>
                <c:pt idx="11">
                  <c:v>29.274193548387096</c:v>
                </c:pt>
                <c:pt idx="12">
                  <c:v>29.274193548387096</c:v>
                </c:pt>
                <c:pt idx="13">
                  <c:v>29.274193548387096</c:v>
                </c:pt>
                <c:pt idx="14">
                  <c:v>29.274193548387096</c:v>
                </c:pt>
                <c:pt idx="15">
                  <c:v>29.27419354838709</c:v>
                </c:pt>
                <c:pt idx="16">
                  <c:v>29.27419354838709</c:v>
                </c:pt>
                <c:pt idx="17">
                  <c:v>29.27419354838709</c:v>
                </c:pt>
                <c:pt idx="18">
                  <c:v>29.27419354838709</c:v>
                </c:pt>
                <c:pt idx="19">
                  <c:v>29.27419354838709</c:v>
                </c:pt>
              </c:numCache>
            </c:numRef>
          </c:val>
        </c:ser>
        <c:ser>
          <c:idx val="2"/>
          <c:order val="2"/>
          <c:tx>
            <c:v>Projects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'Set-Aside Calculator'!$C$34:$V$34</c:f>
              <c:numCache>
                <c:ptCount val="20"/>
                <c:pt idx="0">
                  <c:v>0</c:v>
                </c:pt>
                <c:pt idx="1">
                  <c:v>1.6852500000000001</c:v>
                </c:pt>
                <c:pt idx="2">
                  <c:v>3.542225806451613</c:v>
                </c:pt>
                <c:pt idx="3">
                  <c:v>8.083306451612904</c:v>
                </c:pt>
                <c:pt idx="4">
                  <c:v>11.56100806451613</c:v>
                </c:pt>
                <c:pt idx="5">
                  <c:v>12.382548387096772</c:v>
                </c:pt>
                <c:pt idx="6">
                  <c:v>12.23165322580645</c:v>
                </c:pt>
                <c:pt idx="7">
                  <c:v>14.083548387096775</c:v>
                </c:pt>
                <c:pt idx="8">
                  <c:v>14.251209677419356</c:v>
                </c:pt>
                <c:pt idx="9">
                  <c:v>15.424838709677417</c:v>
                </c:pt>
                <c:pt idx="10">
                  <c:v>16.766129032258064</c:v>
                </c:pt>
                <c:pt idx="11">
                  <c:v>18.442741935483873</c:v>
                </c:pt>
                <c:pt idx="12">
                  <c:v>18.442741935483873</c:v>
                </c:pt>
                <c:pt idx="13">
                  <c:v>18.442741935483873</c:v>
                </c:pt>
                <c:pt idx="14">
                  <c:v>18.442741935483873</c:v>
                </c:pt>
                <c:pt idx="15">
                  <c:v>18.442741935483866</c:v>
                </c:pt>
                <c:pt idx="16">
                  <c:v>18.442741935483866</c:v>
                </c:pt>
                <c:pt idx="17">
                  <c:v>18.442741935483866</c:v>
                </c:pt>
                <c:pt idx="18">
                  <c:v>18.442741935483866</c:v>
                </c:pt>
                <c:pt idx="19">
                  <c:v>18.442741935483866</c:v>
                </c:pt>
              </c:numCache>
            </c:numRef>
          </c:val>
        </c:ser>
        <c:ser>
          <c:idx val="3"/>
          <c:order val="3"/>
          <c:tx>
            <c:v>OM&amp;R Fund Contribution</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'Set-Aside Calculator'!$C$12:$V$12</c:f>
              <c:numCache>
                <c:ptCount val="20"/>
                <c:pt idx="0">
                  <c:v>0.9737903225806452</c:v>
                </c:pt>
                <c:pt idx="1">
                  <c:v>0.9897500000000001</c:v>
                </c:pt>
                <c:pt idx="2">
                  <c:v>2.080354838709677</c:v>
                </c:pt>
                <c:pt idx="3">
                  <c:v>4.74733870967742</c:v>
                </c:pt>
                <c:pt idx="4">
                  <c:v>6.789798387096774</c:v>
                </c:pt>
                <c:pt idx="5">
                  <c:v>7.272290322580644</c:v>
                </c:pt>
                <c:pt idx="6">
                  <c:v>7.18366935483871</c:v>
                </c:pt>
                <c:pt idx="7">
                  <c:v>8.271290322580645</c:v>
                </c:pt>
                <c:pt idx="8">
                  <c:v>8.369758064516128</c:v>
                </c:pt>
                <c:pt idx="9">
                  <c:v>9.059032258064516</c:v>
                </c:pt>
                <c:pt idx="10">
                  <c:v>9.846774193548386</c:v>
                </c:pt>
                <c:pt idx="11">
                  <c:v>10.831451612903225</c:v>
                </c:pt>
                <c:pt idx="12">
                  <c:v>10.831451612903225</c:v>
                </c:pt>
                <c:pt idx="13">
                  <c:v>10.831451612903225</c:v>
                </c:pt>
                <c:pt idx="14">
                  <c:v>10.831451612903225</c:v>
                </c:pt>
                <c:pt idx="15">
                  <c:v>10.831451612903223</c:v>
                </c:pt>
                <c:pt idx="16">
                  <c:v>10.831451612903223</c:v>
                </c:pt>
                <c:pt idx="17">
                  <c:v>10.831451612903223</c:v>
                </c:pt>
                <c:pt idx="18">
                  <c:v>10.831451612903223</c:v>
                </c:pt>
                <c:pt idx="19">
                  <c:v>10.831451612903223</c:v>
                </c:pt>
              </c:numCache>
            </c:numRef>
          </c:val>
        </c:ser>
        <c:axId val="22838830"/>
        <c:axId val="4222879"/>
      </c:barChart>
      <c:catAx>
        <c:axId val="228388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22879"/>
        <c:crosses val="autoZero"/>
        <c:auto val="1"/>
        <c:lblOffset val="100"/>
        <c:tickLblSkip val="1"/>
        <c:noMultiLvlLbl val="0"/>
      </c:catAx>
      <c:valAx>
        <c:axId val="42228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838830"/>
        <c:crossesAt val="1"/>
        <c:crossBetween val="between"/>
        <c:dispUnits/>
      </c:valAx>
      <c:spPr>
        <a:solidFill>
          <a:srgbClr val="FFFFFF"/>
        </a:solidFill>
        <a:ln w="3175">
          <a:noFill/>
        </a:ln>
      </c:spPr>
    </c:plotArea>
    <c:legend>
      <c:legendPos val="r"/>
      <c:layout>
        <c:manualLayout>
          <c:xMode val="edge"/>
          <c:yMode val="edge"/>
          <c:x val="0.72225"/>
          <c:y val="0.38875"/>
          <c:w val="0.25175"/>
          <c:h val="0.4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 Set-Aside</a:t>
            </a:r>
          </a:p>
        </c:rich>
      </c:tx>
      <c:layout/>
      <c:spPr>
        <a:noFill/>
        <a:ln>
          <a:noFill/>
        </a:ln>
      </c:spPr>
    </c:title>
    <c:plotArea>
      <c:layout>
        <c:manualLayout>
          <c:xMode val="edge"/>
          <c:yMode val="edge"/>
          <c:x val="0.00275"/>
          <c:y val="0.148"/>
          <c:w val="0.77325"/>
          <c:h val="0.8425"/>
        </c:manualLayout>
      </c:layout>
      <c:barChart>
        <c:barDir val="col"/>
        <c:grouping val="clustered"/>
        <c:varyColors val="0"/>
        <c:ser>
          <c:idx val="0"/>
          <c:order val="0"/>
          <c:tx>
            <c:strRef>
              <c:f>'Set-Aside Calculator'!$B$10</c:f>
              <c:strCache>
                <c:ptCount val="1"/>
                <c:pt idx="0">
                  <c:v>Set-Aside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Calculator'!$C$10:$V$10</c:f>
              <c:numCache>
                <c:ptCount val="20"/>
                <c:pt idx="0">
                  <c:v>0.9737903225806452</c:v>
                </c:pt>
                <c:pt idx="1">
                  <c:v>2.6750000000000003</c:v>
                </c:pt>
                <c:pt idx="2">
                  <c:v>5.62258064516129</c:v>
                </c:pt>
                <c:pt idx="3">
                  <c:v>12.830645161290324</c:v>
                </c:pt>
                <c:pt idx="4">
                  <c:v>18.350806451612904</c:v>
                </c:pt>
                <c:pt idx="5">
                  <c:v>19.654838709677417</c:v>
                </c:pt>
                <c:pt idx="6">
                  <c:v>19.41532258064516</c:v>
                </c:pt>
                <c:pt idx="7">
                  <c:v>22.35483870967742</c:v>
                </c:pt>
                <c:pt idx="8">
                  <c:v>22.620967741935484</c:v>
                </c:pt>
                <c:pt idx="9">
                  <c:v>24.483870967741932</c:v>
                </c:pt>
                <c:pt idx="10">
                  <c:v>26.61290322580645</c:v>
                </c:pt>
                <c:pt idx="11">
                  <c:v>29.274193548387096</c:v>
                </c:pt>
                <c:pt idx="12">
                  <c:v>29.274193548387096</c:v>
                </c:pt>
                <c:pt idx="13">
                  <c:v>29.274193548387096</c:v>
                </c:pt>
                <c:pt idx="14">
                  <c:v>29.274193548387096</c:v>
                </c:pt>
                <c:pt idx="15">
                  <c:v>29.27419354838709</c:v>
                </c:pt>
                <c:pt idx="16">
                  <c:v>29.27419354838709</c:v>
                </c:pt>
                <c:pt idx="17">
                  <c:v>29.27419354838709</c:v>
                </c:pt>
                <c:pt idx="18">
                  <c:v>29.27419354838709</c:v>
                </c:pt>
                <c:pt idx="19">
                  <c:v>29.27419354838709</c:v>
                </c:pt>
              </c:numCache>
            </c:numRef>
          </c:val>
        </c:ser>
        <c:ser>
          <c:idx val="1"/>
          <c:order val="1"/>
          <c:tx>
            <c:v>Projects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Calculator'!$C$34:$V$34</c:f>
              <c:numCache>
                <c:ptCount val="20"/>
                <c:pt idx="0">
                  <c:v>0</c:v>
                </c:pt>
                <c:pt idx="1">
                  <c:v>1.6852500000000001</c:v>
                </c:pt>
                <c:pt idx="2">
                  <c:v>3.542225806451613</c:v>
                </c:pt>
                <c:pt idx="3">
                  <c:v>8.083306451612904</c:v>
                </c:pt>
                <c:pt idx="4">
                  <c:v>11.56100806451613</c:v>
                </c:pt>
                <c:pt idx="5">
                  <c:v>12.382548387096772</c:v>
                </c:pt>
                <c:pt idx="6">
                  <c:v>12.23165322580645</c:v>
                </c:pt>
                <c:pt idx="7">
                  <c:v>14.083548387096775</c:v>
                </c:pt>
                <c:pt idx="8">
                  <c:v>14.251209677419356</c:v>
                </c:pt>
                <c:pt idx="9">
                  <c:v>15.424838709677417</c:v>
                </c:pt>
                <c:pt idx="10">
                  <c:v>16.766129032258064</c:v>
                </c:pt>
                <c:pt idx="11">
                  <c:v>18.442741935483873</c:v>
                </c:pt>
                <c:pt idx="12">
                  <c:v>18.442741935483873</c:v>
                </c:pt>
                <c:pt idx="13">
                  <c:v>18.442741935483873</c:v>
                </c:pt>
                <c:pt idx="14">
                  <c:v>18.442741935483873</c:v>
                </c:pt>
                <c:pt idx="15">
                  <c:v>18.442741935483866</c:v>
                </c:pt>
                <c:pt idx="16">
                  <c:v>18.442741935483866</c:v>
                </c:pt>
                <c:pt idx="17">
                  <c:v>18.442741935483866</c:v>
                </c:pt>
                <c:pt idx="18">
                  <c:v>18.442741935483866</c:v>
                </c:pt>
                <c:pt idx="19">
                  <c:v>18.442741935483866</c:v>
                </c:pt>
              </c:numCache>
            </c:numRef>
          </c:val>
        </c:ser>
        <c:ser>
          <c:idx val="2"/>
          <c:order val="2"/>
          <c:tx>
            <c:v>OM&amp;R Fund Contribution</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Calculator'!$C$12:$V$12</c:f>
              <c:numCache>
                <c:ptCount val="20"/>
                <c:pt idx="0">
                  <c:v>0.9737903225806452</c:v>
                </c:pt>
                <c:pt idx="1">
                  <c:v>0.9897500000000001</c:v>
                </c:pt>
                <c:pt idx="2">
                  <c:v>2.080354838709677</c:v>
                </c:pt>
                <c:pt idx="3">
                  <c:v>4.74733870967742</c:v>
                </c:pt>
                <c:pt idx="4">
                  <c:v>6.789798387096774</c:v>
                </c:pt>
                <c:pt idx="5">
                  <c:v>7.272290322580644</c:v>
                </c:pt>
                <c:pt idx="6">
                  <c:v>7.18366935483871</c:v>
                </c:pt>
                <c:pt idx="7">
                  <c:v>8.271290322580645</c:v>
                </c:pt>
                <c:pt idx="8">
                  <c:v>8.369758064516128</c:v>
                </c:pt>
                <c:pt idx="9">
                  <c:v>9.059032258064516</c:v>
                </c:pt>
                <c:pt idx="10">
                  <c:v>9.846774193548386</c:v>
                </c:pt>
                <c:pt idx="11">
                  <c:v>10.831451612903225</c:v>
                </c:pt>
                <c:pt idx="12">
                  <c:v>10.831451612903225</c:v>
                </c:pt>
                <c:pt idx="13">
                  <c:v>10.831451612903225</c:v>
                </c:pt>
                <c:pt idx="14">
                  <c:v>10.831451612903225</c:v>
                </c:pt>
                <c:pt idx="15">
                  <c:v>10.831451612903223</c:v>
                </c:pt>
                <c:pt idx="16">
                  <c:v>10.831451612903223</c:v>
                </c:pt>
                <c:pt idx="17">
                  <c:v>10.831451612903223</c:v>
                </c:pt>
                <c:pt idx="18">
                  <c:v>10.831451612903223</c:v>
                </c:pt>
                <c:pt idx="19">
                  <c:v>10.831451612903223</c:v>
                </c:pt>
              </c:numCache>
            </c:numRef>
          </c:val>
        </c:ser>
        <c:axId val="38005912"/>
        <c:axId val="6508889"/>
      </c:barChart>
      <c:catAx>
        <c:axId val="3800591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08889"/>
        <c:crosses val="autoZero"/>
        <c:auto val="1"/>
        <c:lblOffset val="100"/>
        <c:tickLblSkip val="1"/>
        <c:noMultiLvlLbl val="0"/>
      </c:catAx>
      <c:valAx>
        <c:axId val="65088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005912"/>
        <c:crossesAt val="1"/>
        <c:crossBetween val="between"/>
        <c:dispUnits/>
      </c:valAx>
      <c:spPr>
        <a:solidFill>
          <a:srgbClr val="FFFFFF"/>
        </a:solidFill>
        <a:ln w="3175">
          <a:noFill/>
        </a:ln>
      </c:spPr>
    </c:plotArea>
    <c:legend>
      <c:legendPos val="r"/>
      <c:layout>
        <c:manualLayout>
          <c:xMode val="edge"/>
          <c:yMode val="edge"/>
          <c:x val="0.79075"/>
          <c:y val="0.43225"/>
          <c:w val="0.18825"/>
          <c:h val="0.34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OM&amp;R Fund Contributions</a:t>
            </a:r>
          </a:p>
        </c:rich>
      </c:tx>
      <c:layout/>
      <c:spPr>
        <a:noFill/>
        <a:ln>
          <a:noFill/>
        </a:ln>
      </c:spPr>
    </c:title>
    <c:plotArea>
      <c:layout>
        <c:manualLayout>
          <c:xMode val="edge"/>
          <c:yMode val="edge"/>
          <c:x val="0.005"/>
          <c:y val="0.1665"/>
          <c:w val="0.7445"/>
          <c:h val="0.83425"/>
        </c:manualLayout>
      </c:layout>
      <c:barChart>
        <c:barDir val="col"/>
        <c:grouping val="clustered"/>
        <c:varyColors val="0"/>
        <c:ser>
          <c:idx val="0"/>
          <c:order val="0"/>
          <c:tx>
            <c:v>Other Contributions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Calculator'!$C$15:$V$15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Set-Aside Contribution To OM&amp;R Fund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Calculator'!$C$12:$V$12</c:f>
              <c:numCache>
                <c:ptCount val="20"/>
                <c:pt idx="0">
                  <c:v>0.9737903225806452</c:v>
                </c:pt>
                <c:pt idx="1">
                  <c:v>0.9897500000000001</c:v>
                </c:pt>
                <c:pt idx="2">
                  <c:v>2.080354838709677</c:v>
                </c:pt>
                <c:pt idx="3">
                  <c:v>4.74733870967742</c:v>
                </c:pt>
                <c:pt idx="4">
                  <c:v>6.789798387096774</c:v>
                </c:pt>
                <c:pt idx="5">
                  <c:v>7.272290322580644</c:v>
                </c:pt>
                <c:pt idx="6">
                  <c:v>7.18366935483871</c:v>
                </c:pt>
                <c:pt idx="7">
                  <c:v>8.271290322580645</c:v>
                </c:pt>
                <c:pt idx="8">
                  <c:v>8.369758064516128</c:v>
                </c:pt>
                <c:pt idx="9">
                  <c:v>9.059032258064516</c:v>
                </c:pt>
                <c:pt idx="10">
                  <c:v>9.846774193548386</c:v>
                </c:pt>
                <c:pt idx="11">
                  <c:v>10.831451612903225</c:v>
                </c:pt>
                <c:pt idx="12">
                  <c:v>10.831451612903225</c:v>
                </c:pt>
                <c:pt idx="13">
                  <c:v>10.831451612903225</c:v>
                </c:pt>
                <c:pt idx="14">
                  <c:v>10.831451612903225</c:v>
                </c:pt>
                <c:pt idx="15">
                  <c:v>10.831451612903223</c:v>
                </c:pt>
                <c:pt idx="16">
                  <c:v>10.831451612903223</c:v>
                </c:pt>
                <c:pt idx="17">
                  <c:v>10.831451612903223</c:v>
                </c:pt>
                <c:pt idx="18">
                  <c:v>10.831451612903223</c:v>
                </c:pt>
                <c:pt idx="19">
                  <c:v>10.831451612903223</c:v>
                </c:pt>
              </c:numCache>
            </c:numRef>
          </c:val>
        </c:ser>
        <c:ser>
          <c:idx val="2"/>
          <c:order val="2"/>
          <c:tx>
            <c:v>Earned Interest</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Calculator'!$C$14:$V$14</c:f>
              <c:numCache>
                <c:ptCount val="20"/>
                <c:pt idx="1">
                  <c:v>-0.06157258064516128</c:v>
                </c:pt>
                <c:pt idx="2">
                  <c:v>-0.13662133548387093</c:v>
                </c:pt>
                <c:pt idx="3">
                  <c:v>-0.16190665769032256</c:v>
                </c:pt>
                <c:pt idx="4">
                  <c:v>-0.040304655118896686</c:v>
                </c:pt>
                <c:pt idx="5">
                  <c:v>0.19906725908621678</c:v>
                </c:pt>
                <c:pt idx="6">
                  <c:v>0.469203034959255</c:v>
                </c:pt>
                <c:pt idx="7">
                  <c:v>0.7371921246067665</c:v>
                </c:pt>
                <c:pt idx="8">
                  <c:v>1.0729747536116412</c:v>
                </c:pt>
                <c:pt idx="9">
                  <c:v>1.4207474957802062</c:v>
                </c:pt>
                <c:pt idx="10">
                  <c:v>1.8161394594029214</c:v>
                </c:pt>
                <c:pt idx="11">
                  <c:v>2.2673598374865174</c:v>
                </c:pt>
                <c:pt idx="12">
                  <c:v>2.7890005872952024</c:v>
                </c:pt>
                <c:pt idx="13">
                  <c:v>3.3256140304489534</c:v>
                </c:pt>
                <c:pt idx="14">
                  <c:v>3.8774873522916624</c:v>
                </c:pt>
                <c:pt idx="15">
                  <c:v>4.44490549150266</c:v>
                </c:pt>
                <c:pt idx="16">
                  <c:v>5.028150432630965</c:v>
                </c:pt>
                <c:pt idx="17">
                  <c:v>5.627500440142701</c:v>
                </c:pt>
                <c:pt idx="18">
                  <c:v>6.243229230037635</c:v>
                </c:pt>
                <c:pt idx="19">
                  <c:v>6.875605074842605</c:v>
                </c:pt>
              </c:numCache>
            </c:numRef>
          </c:val>
        </c:ser>
        <c:axId val="58580002"/>
        <c:axId val="57457971"/>
      </c:barChart>
      <c:catAx>
        <c:axId val="5858000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7457971"/>
        <c:crosses val="autoZero"/>
        <c:auto val="1"/>
        <c:lblOffset val="100"/>
        <c:tickLblSkip val="1"/>
        <c:noMultiLvlLbl val="0"/>
      </c:catAx>
      <c:valAx>
        <c:axId val="574579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580002"/>
        <c:crossesAt val="1"/>
        <c:crossBetween val="between"/>
        <c:dispUnits/>
      </c:valAx>
      <c:spPr>
        <a:solidFill>
          <a:srgbClr val="FFFFFF"/>
        </a:solidFill>
        <a:ln w="3175">
          <a:noFill/>
        </a:ln>
      </c:spPr>
    </c:plotArea>
    <c:legend>
      <c:legendPos val="r"/>
      <c:layout>
        <c:manualLayout>
          <c:xMode val="edge"/>
          <c:yMode val="edge"/>
          <c:x val="0.7695"/>
          <c:y val="0.19225"/>
          <c:w val="0.20725"/>
          <c:h val="0.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OM&amp;R Fund: Net Income &amp; Distrubutions </a:t>
            </a:r>
          </a:p>
        </c:rich>
      </c:tx>
      <c:layout>
        <c:manualLayout>
          <c:xMode val="factor"/>
          <c:yMode val="factor"/>
          <c:x val="0"/>
          <c:y val="-0.022"/>
        </c:manualLayout>
      </c:layout>
      <c:spPr>
        <a:noFill/>
        <a:ln>
          <a:noFill/>
        </a:ln>
      </c:spPr>
    </c:title>
    <c:plotArea>
      <c:layout>
        <c:manualLayout>
          <c:xMode val="edge"/>
          <c:yMode val="edge"/>
          <c:x val="0"/>
          <c:y val="0.14725"/>
          <c:w val="0.77875"/>
          <c:h val="0.845"/>
        </c:manualLayout>
      </c:layout>
      <c:barChart>
        <c:barDir val="col"/>
        <c:grouping val="clustered"/>
        <c:varyColors val="0"/>
        <c:ser>
          <c:idx val="0"/>
          <c:order val="0"/>
          <c:tx>
            <c:v>Net OM&amp;R Contibutions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Calculator'!$C$25:$V$25</c:f>
              <c:numCache>
                <c:ptCount val="20"/>
                <c:pt idx="0">
                  <c:v>-1.0262096774193548</c:v>
                </c:pt>
                <c:pt idx="1">
                  <c:v>-1.2508125806451609</c:v>
                </c:pt>
                <c:pt idx="2">
                  <c:v>-0.42142203677419343</c:v>
                </c:pt>
                <c:pt idx="3">
                  <c:v>2.026700042857098</c:v>
                </c:pt>
                <c:pt idx="4">
                  <c:v>3.9895319034185586</c:v>
                </c:pt>
                <c:pt idx="5">
                  <c:v>4.502262931217303</c:v>
                </c:pt>
                <c:pt idx="6">
                  <c:v>4.466484827458526</c:v>
                </c:pt>
                <c:pt idx="7">
                  <c:v>5.596377150081244</c:v>
                </c:pt>
                <c:pt idx="8">
                  <c:v>5.796212369476081</c:v>
                </c:pt>
                <c:pt idx="9">
                  <c:v>6.58986606037859</c:v>
                </c:pt>
                <c:pt idx="10">
                  <c:v>7.520339634726602</c:v>
                </c:pt>
                <c:pt idx="11">
                  <c:v>8.694012496811414</c:v>
                </c:pt>
                <c:pt idx="12">
                  <c:v>8.943557385895849</c:v>
                </c:pt>
                <c:pt idx="13">
                  <c:v>9.197888697378477</c:v>
                </c:pt>
                <c:pt idx="14">
                  <c:v>9.45696898684996</c:v>
                </c:pt>
                <c:pt idx="15">
                  <c:v>9.720749018805071</c:v>
                </c:pt>
                <c:pt idx="16">
                  <c:v>9.989166791862267</c:v>
                </c:pt>
                <c:pt idx="17">
                  <c:v>10.262146498248905</c:v>
                </c:pt>
                <c:pt idx="18">
                  <c:v>10.539597413416178</c:v>
                </c:pt>
                <c:pt idx="19">
                  <c:v>10.821412711394505</c:v>
                </c:pt>
              </c:numCache>
            </c:numRef>
          </c:val>
        </c:ser>
        <c:ser>
          <c:idx val="1"/>
          <c:order val="1"/>
          <c:tx>
            <c:v>Distribution of OM&amp;R Funds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Calculator'!$C$21:$V$21</c:f>
              <c:numCache>
                <c:ptCount val="20"/>
                <c:pt idx="0">
                  <c:v>2</c:v>
                </c:pt>
                <c:pt idx="1">
                  <c:v>2.1789899999999998</c:v>
                </c:pt>
                <c:pt idx="2">
                  <c:v>2.3651555399999995</c:v>
                </c:pt>
                <c:pt idx="3">
                  <c:v>2.5587320091299994</c:v>
                </c:pt>
                <c:pt idx="4">
                  <c:v>2.759961828559319</c:v>
                </c:pt>
                <c:pt idx="5">
                  <c:v>2.9690946504495574</c:v>
                </c:pt>
                <c:pt idx="6">
                  <c:v>3.1863875623394384</c:v>
                </c:pt>
                <c:pt idx="7">
                  <c:v>3.4121052971061676</c:v>
                </c:pt>
                <c:pt idx="8">
                  <c:v>3.646520448651688</c:v>
                </c:pt>
                <c:pt idx="9">
                  <c:v>3.8899136934661325</c:v>
                </c:pt>
                <c:pt idx="10">
                  <c:v>4.142574018224705</c:v>
                </c:pt>
                <c:pt idx="11">
                  <c:v>4.40479895357833</c:v>
                </c:pt>
                <c:pt idx="12">
                  <c:v>4.676894814302578</c:v>
                </c:pt>
                <c:pt idx="13">
                  <c:v>4.9591769459737</c:v>
                </c:pt>
                <c:pt idx="14">
                  <c:v>5.251969978344928</c:v>
                </c:pt>
                <c:pt idx="15">
                  <c:v>5.555608085600811</c:v>
                </c:pt>
                <c:pt idx="16">
                  <c:v>5.870435253671921</c:v>
                </c:pt>
                <c:pt idx="17">
                  <c:v>6.1968055547970184</c:v>
                </c:pt>
                <c:pt idx="18">
                  <c:v>6.535083429524678</c:v>
                </c:pt>
                <c:pt idx="19">
                  <c:v>6.885643976351322</c:v>
                </c:pt>
              </c:numCache>
            </c:numRef>
          </c:val>
        </c:ser>
        <c:axId val="47359692"/>
        <c:axId val="23584045"/>
      </c:barChart>
      <c:catAx>
        <c:axId val="4735969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584045"/>
        <c:crosses val="autoZero"/>
        <c:auto val="1"/>
        <c:lblOffset val="100"/>
        <c:tickLblSkip val="1"/>
        <c:noMultiLvlLbl val="0"/>
      </c:catAx>
      <c:valAx>
        <c:axId val="235840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359692"/>
        <c:crossesAt val="1"/>
        <c:crossBetween val="between"/>
        <c:dispUnits/>
      </c:valAx>
      <c:spPr>
        <a:solidFill>
          <a:srgbClr val="FFFFFF"/>
        </a:solidFill>
        <a:ln w="3175">
          <a:noFill/>
        </a:ln>
      </c:spPr>
    </c:plotArea>
    <c:legend>
      <c:legendPos val="r"/>
      <c:layout>
        <c:manualLayout>
          <c:xMode val="edge"/>
          <c:yMode val="edge"/>
          <c:x val="0.75625"/>
          <c:y val="0.3215"/>
          <c:w val="0.2225"/>
          <c:h val="0.4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OM&amp;R Fund Balance </a:t>
            </a:r>
          </a:p>
        </c:rich>
      </c:tx>
      <c:layout/>
      <c:spPr>
        <a:noFill/>
        <a:ln>
          <a:noFill/>
        </a:ln>
      </c:spPr>
    </c:title>
    <c:plotArea>
      <c:layout>
        <c:manualLayout>
          <c:xMode val="edge"/>
          <c:yMode val="edge"/>
          <c:x val="0.00225"/>
          <c:y val="0.14725"/>
          <c:w val="0.74575"/>
          <c:h val="0.7925"/>
        </c:manualLayout>
      </c:layout>
      <c:barChart>
        <c:barDir val="col"/>
        <c:grouping val="clustered"/>
        <c:varyColors val="0"/>
        <c:ser>
          <c:idx val="0"/>
          <c:order val="0"/>
          <c:tx>
            <c:v>OM&amp;R Fund Balance</c:v>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Calculator'!$C$26:$V$26</c:f>
              <c:numCache>
                <c:ptCount val="20"/>
                <c:pt idx="0">
                  <c:v>-1.0262096774193548</c:v>
                </c:pt>
                <c:pt idx="1">
                  <c:v>-2.2770222580645156</c:v>
                </c:pt>
                <c:pt idx="2">
                  <c:v>-2.6984442948387093</c:v>
                </c:pt>
                <c:pt idx="3">
                  <c:v>-0.6717442519816115</c:v>
                </c:pt>
                <c:pt idx="4">
                  <c:v>3.3177876514369466</c:v>
                </c:pt>
                <c:pt idx="5">
                  <c:v>7.82005058265425</c:v>
                </c:pt>
                <c:pt idx="6">
                  <c:v>12.286535410112776</c:v>
                </c:pt>
                <c:pt idx="7">
                  <c:v>17.882912560194022</c:v>
                </c:pt>
                <c:pt idx="8">
                  <c:v>23.679124929670103</c:v>
                </c:pt>
                <c:pt idx="9">
                  <c:v>30.268990990048692</c:v>
                </c:pt>
                <c:pt idx="10">
                  <c:v>37.78933062477529</c:v>
                </c:pt>
                <c:pt idx="11">
                  <c:v>46.48334312158671</c:v>
                </c:pt>
                <c:pt idx="12">
                  <c:v>55.42690050748256</c:v>
                </c:pt>
                <c:pt idx="13">
                  <c:v>64.62478920486105</c:v>
                </c:pt>
                <c:pt idx="14">
                  <c:v>74.081758191711</c:v>
                </c:pt>
                <c:pt idx="15">
                  <c:v>83.80250721051608</c:v>
                </c:pt>
                <c:pt idx="16">
                  <c:v>93.79167400237836</c:v>
                </c:pt>
                <c:pt idx="17">
                  <c:v>104.05382050062725</c:v>
                </c:pt>
                <c:pt idx="18">
                  <c:v>114.59341791404343</c:v>
                </c:pt>
                <c:pt idx="19">
                  <c:v>114.87523321202177</c:v>
                </c:pt>
              </c:numCache>
            </c:numRef>
          </c:val>
        </c:ser>
        <c:axId val="10929814"/>
        <c:axId val="31259463"/>
      </c:barChart>
      <c:catAx>
        <c:axId val="1092981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259463"/>
        <c:crosses val="autoZero"/>
        <c:auto val="1"/>
        <c:lblOffset val="100"/>
        <c:tickLblSkip val="1"/>
        <c:noMultiLvlLbl val="0"/>
      </c:catAx>
      <c:valAx>
        <c:axId val="312594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929814"/>
        <c:crossesAt val="1"/>
        <c:crossBetween val="between"/>
        <c:dispUnits/>
      </c:valAx>
      <c:spPr>
        <a:solidFill>
          <a:srgbClr val="FFFFFF"/>
        </a:solidFill>
        <a:ln w="3175">
          <a:noFill/>
        </a:ln>
      </c:spPr>
    </c:plotArea>
    <c:legend>
      <c:legendPos val="r"/>
      <c:layout>
        <c:manualLayout>
          <c:xMode val="edge"/>
          <c:yMode val="edge"/>
          <c:x val="0.743"/>
          <c:y val="0.51075"/>
          <c:w val="0.23325"/>
          <c:h val="0.15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Projects </a:t>
            </a:r>
          </a:p>
        </c:rich>
      </c:tx>
      <c:layout/>
      <c:spPr>
        <a:noFill/>
        <a:ln>
          <a:noFill/>
        </a:ln>
      </c:spPr>
    </c:title>
    <c:plotArea>
      <c:layout>
        <c:manualLayout>
          <c:xMode val="edge"/>
          <c:yMode val="edge"/>
          <c:x val="0.00425"/>
          <c:y val="0.139"/>
          <c:w val="0.75925"/>
          <c:h val="0.84225"/>
        </c:manualLayout>
      </c:layout>
      <c:barChart>
        <c:barDir val="col"/>
        <c:grouping val="clustered"/>
        <c:varyColors val="0"/>
        <c:ser>
          <c:idx val="0"/>
          <c:order val="0"/>
          <c:tx>
            <c:v>Set-Aside Project Share</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Calculator'!$C$34:$V$34</c:f>
              <c:numCache>
                <c:ptCount val="20"/>
                <c:pt idx="0">
                  <c:v>0</c:v>
                </c:pt>
                <c:pt idx="1">
                  <c:v>1.6852500000000001</c:v>
                </c:pt>
                <c:pt idx="2">
                  <c:v>3.542225806451613</c:v>
                </c:pt>
                <c:pt idx="3">
                  <c:v>8.083306451612904</c:v>
                </c:pt>
                <c:pt idx="4">
                  <c:v>11.56100806451613</c:v>
                </c:pt>
                <c:pt idx="5">
                  <c:v>12.382548387096772</c:v>
                </c:pt>
                <c:pt idx="6">
                  <c:v>12.23165322580645</c:v>
                </c:pt>
                <c:pt idx="7">
                  <c:v>14.083548387096775</c:v>
                </c:pt>
                <c:pt idx="8">
                  <c:v>14.251209677419356</c:v>
                </c:pt>
                <c:pt idx="9">
                  <c:v>15.424838709677417</c:v>
                </c:pt>
                <c:pt idx="10">
                  <c:v>16.766129032258064</c:v>
                </c:pt>
                <c:pt idx="11">
                  <c:v>18.442741935483873</c:v>
                </c:pt>
                <c:pt idx="12">
                  <c:v>18.442741935483873</c:v>
                </c:pt>
                <c:pt idx="13">
                  <c:v>18.442741935483873</c:v>
                </c:pt>
                <c:pt idx="14">
                  <c:v>18.442741935483873</c:v>
                </c:pt>
                <c:pt idx="15">
                  <c:v>18.442741935483866</c:v>
                </c:pt>
                <c:pt idx="16">
                  <c:v>18.442741935483866</c:v>
                </c:pt>
                <c:pt idx="17">
                  <c:v>18.442741935483866</c:v>
                </c:pt>
                <c:pt idx="18">
                  <c:v>18.442741935483866</c:v>
                </c:pt>
                <c:pt idx="19">
                  <c:v>18.442741935483866</c:v>
                </c:pt>
              </c:numCache>
            </c:numRef>
          </c:val>
        </c:ser>
        <c:ser>
          <c:idx val="1"/>
          <c:order val="1"/>
          <c:tx>
            <c:v>BAMR Share</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Calculator'!$C$33:$V$33</c:f>
              <c:numCache>
                <c:ptCount val="20"/>
                <c:pt idx="0">
                  <c:v>0</c:v>
                </c:pt>
                <c:pt idx="1">
                  <c:v>1.6852500000000001</c:v>
                </c:pt>
                <c:pt idx="2">
                  <c:v>2.542225806451613</c:v>
                </c:pt>
                <c:pt idx="3">
                  <c:v>7.083306451612904</c:v>
                </c:pt>
                <c:pt idx="4">
                  <c:v>9.56100806451613</c:v>
                </c:pt>
                <c:pt idx="5">
                  <c:v>10.382548387096772</c:v>
                </c:pt>
                <c:pt idx="6">
                  <c:v>10.23165322580645</c:v>
                </c:pt>
                <c:pt idx="7">
                  <c:v>12</c:v>
                </c:pt>
                <c:pt idx="8">
                  <c:v>12</c:v>
                </c:pt>
                <c:pt idx="9">
                  <c:v>12</c:v>
                </c:pt>
                <c:pt idx="10">
                  <c:v>12</c:v>
                </c:pt>
                <c:pt idx="11">
                  <c:v>12</c:v>
                </c:pt>
                <c:pt idx="12">
                  <c:v>12</c:v>
                </c:pt>
                <c:pt idx="13">
                  <c:v>12</c:v>
                </c:pt>
                <c:pt idx="14">
                  <c:v>12</c:v>
                </c:pt>
                <c:pt idx="15">
                  <c:v>12</c:v>
                </c:pt>
                <c:pt idx="16">
                  <c:v>12</c:v>
                </c:pt>
                <c:pt idx="17">
                  <c:v>12</c:v>
                </c:pt>
                <c:pt idx="18">
                  <c:v>12</c:v>
                </c:pt>
                <c:pt idx="19">
                  <c:v>12</c:v>
                </c:pt>
              </c:numCache>
            </c:numRef>
          </c:val>
        </c:ser>
        <c:ser>
          <c:idx val="2"/>
          <c:order val="2"/>
          <c:tx>
            <c:v>Watershed Share</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Calculator'!$C$31:$V$31</c:f>
              <c:numCache>
                <c:ptCount val="20"/>
                <c:pt idx="0">
                  <c:v>0</c:v>
                </c:pt>
                <c:pt idx="1">
                  <c:v>0</c:v>
                </c:pt>
                <c:pt idx="2">
                  <c:v>1</c:v>
                </c:pt>
                <c:pt idx="3">
                  <c:v>1</c:v>
                </c:pt>
                <c:pt idx="4">
                  <c:v>2</c:v>
                </c:pt>
                <c:pt idx="5">
                  <c:v>2</c:v>
                </c:pt>
                <c:pt idx="6">
                  <c:v>2</c:v>
                </c:pt>
                <c:pt idx="7">
                  <c:v>2.0835483870967746</c:v>
                </c:pt>
                <c:pt idx="8">
                  <c:v>2.2512096774193555</c:v>
                </c:pt>
                <c:pt idx="9">
                  <c:v>3.4248387096774167</c:v>
                </c:pt>
                <c:pt idx="10">
                  <c:v>4.766129032258064</c:v>
                </c:pt>
                <c:pt idx="11">
                  <c:v>6.442741935483873</c:v>
                </c:pt>
                <c:pt idx="12">
                  <c:v>6.442741935483873</c:v>
                </c:pt>
                <c:pt idx="13">
                  <c:v>6.442741935483873</c:v>
                </c:pt>
                <c:pt idx="14">
                  <c:v>6.442741935483873</c:v>
                </c:pt>
                <c:pt idx="15">
                  <c:v>6.442741935483866</c:v>
                </c:pt>
                <c:pt idx="16">
                  <c:v>6.442741935483866</c:v>
                </c:pt>
                <c:pt idx="17">
                  <c:v>6.442741935483866</c:v>
                </c:pt>
                <c:pt idx="18">
                  <c:v>6.442741935483866</c:v>
                </c:pt>
                <c:pt idx="19">
                  <c:v>6.442741935483866</c:v>
                </c:pt>
              </c:numCache>
            </c:numRef>
          </c:val>
        </c:ser>
        <c:axId val="12899712"/>
        <c:axId val="48988545"/>
      </c:barChart>
      <c:catAx>
        <c:axId val="1289971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988545"/>
        <c:crosses val="autoZero"/>
        <c:auto val="1"/>
        <c:lblOffset val="100"/>
        <c:tickLblSkip val="1"/>
        <c:noMultiLvlLbl val="0"/>
      </c:catAx>
      <c:valAx>
        <c:axId val="4898854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899712"/>
        <c:crossesAt val="1"/>
        <c:crossBetween val="between"/>
        <c:dispUnits/>
      </c:valAx>
      <c:spPr>
        <a:solidFill>
          <a:srgbClr val="FFFFFF"/>
        </a:solidFill>
        <a:ln w="3175">
          <a:noFill/>
        </a:ln>
      </c:spPr>
    </c:plotArea>
    <c:legend>
      <c:legendPos val="r"/>
      <c:layout>
        <c:manualLayout>
          <c:xMode val="edge"/>
          <c:yMode val="edge"/>
          <c:x val="0.79525"/>
          <c:y val="0.316"/>
          <c:w val="0.18325"/>
          <c:h val="0.48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 Set-Aside Percentage</a:t>
            </a:r>
          </a:p>
        </c:rich>
      </c:tx>
      <c:layout/>
      <c:spPr>
        <a:noFill/>
        <a:ln>
          <a:noFill/>
        </a:ln>
      </c:spPr>
    </c:title>
    <c:plotArea>
      <c:layout>
        <c:manualLayout>
          <c:xMode val="edge"/>
          <c:yMode val="edge"/>
          <c:x val="0.01525"/>
          <c:y val="0.14675"/>
          <c:w val="0.72725"/>
          <c:h val="0.846"/>
        </c:manualLayout>
      </c:layout>
      <c:barChart>
        <c:barDir val="col"/>
        <c:grouping val="clustered"/>
        <c:varyColors val="0"/>
        <c:ser>
          <c:idx val="0"/>
          <c:order val="0"/>
          <c:tx>
            <c:v>Set-Aside Percentage</c:v>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Calculator'!$C$9:$V$9</c:f>
              <c:numCache>
                <c:ptCount val="20"/>
                <c:pt idx="0">
                  <c:v>0.05</c:v>
                </c:pt>
                <c:pt idx="1">
                  <c:v>0.1</c:v>
                </c:pt>
                <c:pt idx="2">
                  <c:v>0.15</c:v>
                </c:pt>
                <c:pt idx="3">
                  <c:v>0.25</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numCache>
            </c:numRef>
          </c:val>
        </c:ser>
        <c:axId val="38243722"/>
        <c:axId val="8649179"/>
      </c:barChart>
      <c:catAx>
        <c:axId val="38243722"/>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649179"/>
        <c:crosses val="autoZero"/>
        <c:auto val="1"/>
        <c:lblOffset val="100"/>
        <c:tickLblSkip val="1"/>
        <c:noMultiLvlLbl val="0"/>
      </c:catAx>
      <c:valAx>
        <c:axId val="864917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243722"/>
        <c:crossesAt val="1"/>
        <c:crossBetween val="between"/>
        <c:dispUnits/>
      </c:valAx>
      <c:spPr>
        <a:solidFill>
          <a:srgbClr val="FFFFFF"/>
        </a:solidFill>
        <a:ln w="3175">
          <a:noFill/>
        </a:ln>
      </c:spPr>
    </c:plotArea>
    <c:legend>
      <c:legendPos val="r"/>
      <c:layout>
        <c:manualLayout>
          <c:xMode val="edge"/>
          <c:yMode val="edge"/>
          <c:x val="0.78225"/>
          <c:y val="0.3805"/>
          <c:w val="0.1565"/>
          <c:h val="0.29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of Set-Aside to OM&amp;R Fund</a:t>
            </a:r>
          </a:p>
        </c:rich>
      </c:tx>
      <c:layout/>
      <c:spPr>
        <a:noFill/>
        <a:ln>
          <a:noFill/>
        </a:ln>
      </c:spPr>
    </c:title>
    <c:plotArea>
      <c:layout>
        <c:manualLayout>
          <c:xMode val="edge"/>
          <c:yMode val="edge"/>
          <c:x val="0.0005"/>
          <c:y val="0.1465"/>
          <c:w val="0.74125"/>
          <c:h val="0.84875"/>
        </c:manualLayout>
      </c:layout>
      <c:barChart>
        <c:barDir val="col"/>
        <c:grouping val="clustered"/>
        <c:varyColors val="0"/>
        <c:ser>
          <c:idx val="0"/>
          <c:order val="0"/>
          <c:tx>
            <c:v>Set-Aside for OM&amp;R Fund</c:v>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Calculator'!$C$11:$V$11</c:f>
              <c:numCache>
                <c:ptCount val="20"/>
                <c:pt idx="0">
                  <c:v>1</c:v>
                </c:pt>
                <c:pt idx="1">
                  <c:v>0.37</c:v>
                </c:pt>
                <c:pt idx="2">
                  <c:v>0.37</c:v>
                </c:pt>
                <c:pt idx="3">
                  <c:v>0.37</c:v>
                </c:pt>
                <c:pt idx="4">
                  <c:v>0.37</c:v>
                </c:pt>
                <c:pt idx="5">
                  <c:v>0.37</c:v>
                </c:pt>
                <c:pt idx="6">
                  <c:v>0.37</c:v>
                </c:pt>
                <c:pt idx="7">
                  <c:v>0.37</c:v>
                </c:pt>
                <c:pt idx="8">
                  <c:v>0.37</c:v>
                </c:pt>
                <c:pt idx="9">
                  <c:v>0.37</c:v>
                </c:pt>
                <c:pt idx="10">
                  <c:v>0.37</c:v>
                </c:pt>
                <c:pt idx="11">
                  <c:v>0.37</c:v>
                </c:pt>
                <c:pt idx="12">
                  <c:v>0.37</c:v>
                </c:pt>
                <c:pt idx="13">
                  <c:v>0.37</c:v>
                </c:pt>
                <c:pt idx="14">
                  <c:v>0.37</c:v>
                </c:pt>
                <c:pt idx="15">
                  <c:v>0.37</c:v>
                </c:pt>
                <c:pt idx="16">
                  <c:v>0.37</c:v>
                </c:pt>
                <c:pt idx="17">
                  <c:v>0.37</c:v>
                </c:pt>
                <c:pt idx="18">
                  <c:v>0.37</c:v>
                </c:pt>
                <c:pt idx="19">
                  <c:v>0.37</c:v>
                </c:pt>
              </c:numCache>
            </c:numRef>
          </c:val>
        </c:ser>
        <c:ser>
          <c:idx val="1"/>
          <c:order val="1"/>
          <c:tx>
            <c:v>Interest Rate</c:v>
          </c:tx>
          <c:invertIfNegative val="0"/>
          <c:extLst>
            <c:ext xmlns:c14="http://schemas.microsoft.com/office/drawing/2007/8/2/chart" uri="{6F2FDCE9-48DA-4B69-8628-5D25D57E5C99}">
              <c14:invertSolidFillFmt>
                <c14:spPr>
                  <a:solidFill>
                    <a:srgbClr val="000000"/>
                  </a:solidFill>
                </c14:spPr>
              </c14:invertSolidFillFmt>
            </c:ext>
          </c:extLst>
          <c:val>
            <c:numRef>
              <c:f>'Set-Aside Calculator'!$C$13:$V$13</c:f>
              <c:numCache>
                <c:ptCount val="20"/>
                <c:pt idx="0">
                  <c:v>0.06</c:v>
                </c:pt>
                <c:pt idx="1">
                  <c:v>0.06</c:v>
                </c:pt>
                <c:pt idx="2">
                  <c:v>0.06</c:v>
                </c:pt>
                <c:pt idx="3">
                  <c:v>0.06</c:v>
                </c:pt>
                <c:pt idx="4">
                  <c:v>0.06</c:v>
                </c:pt>
                <c:pt idx="5">
                  <c:v>0.06</c:v>
                </c:pt>
                <c:pt idx="6">
                  <c:v>0.06</c:v>
                </c:pt>
                <c:pt idx="7">
                  <c:v>0.06</c:v>
                </c:pt>
                <c:pt idx="8">
                  <c:v>0.06</c:v>
                </c:pt>
                <c:pt idx="9">
                  <c:v>0.06</c:v>
                </c:pt>
                <c:pt idx="10">
                  <c:v>0.06</c:v>
                </c:pt>
                <c:pt idx="11">
                  <c:v>0.06</c:v>
                </c:pt>
                <c:pt idx="12">
                  <c:v>0.06</c:v>
                </c:pt>
                <c:pt idx="13">
                  <c:v>0.06</c:v>
                </c:pt>
                <c:pt idx="14">
                  <c:v>0.06</c:v>
                </c:pt>
                <c:pt idx="15">
                  <c:v>0.06</c:v>
                </c:pt>
                <c:pt idx="16">
                  <c:v>0.06</c:v>
                </c:pt>
                <c:pt idx="17">
                  <c:v>0.06</c:v>
                </c:pt>
                <c:pt idx="18">
                  <c:v>0.06</c:v>
                </c:pt>
                <c:pt idx="19">
                  <c:v>0.06</c:v>
                </c:pt>
              </c:numCache>
            </c:numRef>
          </c:val>
        </c:ser>
        <c:axId val="10733748"/>
        <c:axId val="29494869"/>
      </c:barChart>
      <c:catAx>
        <c:axId val="1073374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494869"/>
        <c:crosses val="autoZero"/>
        <c:auto val="1"/>
        <c:lblOffset val="100"/>
        <c:tickLblSkip val="1"/>
        <c:noMultiLvlLbl val="0"/>
      </c:catAx>
      <c:valAx>
        <c:axId val="294948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733748"/>
        <c:crossesAt val="1"/>
        <c:crossBetween val="between"/>
        <c:dispUnits/>
      </c:valAx>
      <c:spPr>
        <a:solidFill>
          <a:srgbClr val="FFFFFF"/>
        </a:solidFill>
        <a:ln w="3175">
          <a:noFill/>
        </a:ln>
      </c:spPr>
    </c:plotArea>
    <c:legend>
      <c:legendPos val="r"/>
      <c:layout>
        <c:manualLayout>
          <c:xMode val="edge"/>
          <c:yMode val="edge"/>
          <c:x val="0.8205"/>
          <c:y val="0.38125"/>
          <c:w val="0.15525"/>
          <c:h val="0.41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OM&amp;R Fund:  Need and Distributions </a:t>
            </a:r>
          </a:p>
        </c:rich>
      </c:tx>
      <c:layout/>
      <c:spPr>
        <a:noFill/>
        <a:ln>
          <a:noFill/>
        </a:ln>
      </c:spPr>
    </c:title>
    <c:plotArea>
      <c:layout>
        <c:manualLayout>
          <c:xMode val="edge"/>
          <c:yMode val="edge"/>
          <c:x val="0"/>
          <c:y val="0.1415"/>
          <c:w val="0.76625"/>
          <c:h val="0.84875"/>
        </c:manualLayout>
      </c:layout>
      <c:barChart>
        <c:barDir val="col"/>
        <c:grouping val="clustered"/>
        <c:varyColors val="0"/>
        <c:ser>
          <c:idx val="0"/>
          <c:order val="0"/>
          <c:tx>
            <c:v>Projected OM&amp;R Need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Calculator'!$C$20:$V$20</c:f>
              <c:numCache>
                <c:ptCount val="20"/>
                <c:pt idx="0">
                  <c:v>2</c:v>
                </c:pt>
                <c:pt idx="1">
                  <c:v>2.1789899999999998</c:v>
                </c:pt>
                <c:pt idx="2">
                  <c:v>2.3651555399999995</c:v>
                </c:pt>
                <c:pt idx="3">
                  <c:v>2.5587320091299994</c:v>
                </c:pt>
                <c:pt idx="4">
                  <c:v>2.759961828559319</c:v>
                </c:pt>
                <c:pt idx="5">
                  <c:v>2.9690946504495574</c:v>
                </c:pt>
                <c:pt idx="6">
                  <c:v>3.1863875623394384</c:v>
                </c:pt>
                <c:pt idx="7">
                  <c:v>3.4121052971061676</c:v>
                </c:pt>
                <c:pt idx="8">
                  <c:v>3.646520448651688</c:v>
                </c:pt>
                <c:pt idx="9">
                  <c:v>3.8899136934661325</c:v>
                </c:pt>
                <c:pt idx="10">
                  <c:v>4.142574018224705</c:v>
                </c:pt>
                <c:pt idx="11">
                  <c:v>4.40479895357833</c:v>
                </c:pt>
                <c:pt idx="12">
                  <c:v>4.676894814302578</c:v>
                </c:pt>
                <c:pt idx="13">
                  <c:v>4.9591769459737</c:v>
                </c:pt>
                <c:pt idx="14">
                  <c:v>5.251969978344928</c:v>
                </c:pt>
                <c:pt idx="15">
                  <c:v>5.555608085600811</c:v>
                </c:pt>
                <c:pt idx="16">
                  <c:v>5.870435253671921</c:v>
                </c:pt>
                <c:pt idx="17">
                  <c:v>6.1968055547970184</c:v>
                </c:pt>
                <c:pt idx="18">
                  <c:v>6.535083429524678</c:v>
                </c:pt>
                <c:pt idx="19">
                  <c:v>6.885643976351322</c:v>
                </c:pt>
              </c:numCache>
            </c:numRef>
          </c:val>
        </c:ser>
        <c:ser>
          <c:idx val="1"/>
          <c:order val="1"/>
          <c:tx>
            <c:v>Distribution of OM&amp;R Funds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Calculator'!$C$21:$V$21</c:f>
              <c:numCache>
                <c:ptCount val="20"/>
                <c:pt idx="0">
                  <c:v>2</c:v>
                </c:pt>
                <c:pt idx="1">
                  <c:v>2.1789899999999998</c:v>
                </c:pt>
                <c:pt idx="2">
                  <c:v>2.3651555399999995</c:v>
                </c:pt>
                <c:pt idx="3">
                  <c:v>2.5587320091299994</c:v>
                </c:pt>
                <c:pt idx="4">
                  <c:v>2.759961828559319</c:v>
                </c:pt>
                <c:pt idx="5">
                  <c:v>2.9690946504495574</c:v>
                </c:pt>
                <c:pt idx="6">
                  <c:v>3.1863875623394384</c:v>
                </c:pt>
                <c:pt idx="7">
                  <c:v>3.4121052971061676</c:v>
                </c:pt>
                <c:pt idx="8">
                  <c:v>3.646520448651688</c:v>
                </c:pt>
                <c:pt idx="9">
                  <c:v>3.8899136934661325</c:v>
                </c:pt>
                <c:pt idx="10">
                  <c:v>4.142574018224705</c:v>
                </c:pt>
                <c:pt idx="11">
                  <c:v>4.40479895357833</c:v>
                </c:pt>
                <c:pt idx="12">
                  <c:v>4.676894814302578</c:v>
                </c:pt>
                <c:pt idx="13">
                  <c:v>4.9591769459737</c:v>
                </c:pt>
                <c:pt idx="14">
                  <c:v>5.251969978344928</c:v>
                </c:pt>
                <c:pt idx="15">
                  <c:v>5.555608085600811</c:v>
                </c:pt>
                <c:pt idx="16">
                  <c:v>5.870435253671921</c:v>
                </c:pt>
                <c:pt idx="17">
                  <c:v>6.1968055547970184</c:v>
                </c:pt>
                <c:pt idx="18">
                  <c:v>6.535083429524678</c:v>
                </c:pt>
                <c:pt idx="19">
                  <c:v>6.885643976351322</c:v>
                </c:pt>
              </c:numCache>
            </c:numRef>
          </c:val>
        </c:ser>
        <c:ser>
          <c:idx val="2"/>
          <c:order val="2"/>
          <c:tx>
            <c:strRef>
              <c:f>'Set-Aside Calculator'!$B$27</c:f>
              <c:strCache>
                <c:ptCount val="1"/>
                <c:pt idx="0">
                  <c:v>Sustainable Deductions from OM&amp;R Fund</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'Set-Aside Calculator'!$C$4:$V$4</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'Set-Aside Calculator'!$C$27:$V$27</c:f>
              <c:numCache>
                <c:ptCount val="20"/>
                <c:pt idx="0">
                  <c:v>-0.06157258064516128</c:v>
                </c:pt>
                <c:pt idx="1">
                  <c:v>-0.13662133548387093</c:v>
                </c:pt>
                <c:pt idx="2">
                  <c:v>-0.16190665769032256</c:v>
                </c:pt>
                <c:pt idx="3">
                  <c:v>-0.040304655118896686</c:v>
                </c:pt>
                <c:pt idx="4">
                  <c:v>0.19906725908621678</c:v>
                </c:pt>
                <c:pt idx="5">
                  <c:v>0.469203034959255</c:v>
                </c:pt>
                <c:pt idx="6">
                  <c:v>0.7371921246067665</c:v>
                </c:pt>
                <c:pt idx="7">
                  <c:v>1.0729747536116412</c:v>
                </c:pt>
                <c:pt idx="8">
                  <c:v>1.4207474957802062</c:v>
                </c:pt>
                <c:pt idx="9">
                  <c:v>1.8161394594029214</c:v>
                </c:pt>
                <c:pt idx="10">
                  <c:v>2.2673598374865174</c:v>
                </c:pt>
                <c:pt idx="11">
                  <c:v>2.7890005872952024</c:v>
                </c:pt>
                <c:pt idx="12">
                  <c:v>3.3256140304489534</c:v>
                </c:pt>
                <c:pt idx="13">
                  <c:v>3.8774873522916624</c:v>
                </c:pt>
                <c:pt idx="14">
                  <c:v>4.44490549150266</c:v>
                </c:pt>
                <c:pt idx="15">
                  <c:v>5.028150432630965</c:v>
                </c:pt>
                <c:pt idx="16">
                  <c:v>5.627500440142701</c:v>
                </c:pt>
                <c:pt idx="17">
                  <c:v>6.243229230037635</c:v>
                </c:pt>
                <c:pt idx="18">
                  <c:v>6.875605074842605</c:v>
                </c:pt>
                <c:pt idx="19">
                  <c:v>6.892513992721306</c:v>
                </c:pt>
              </c:numCache>
            </c:numRef>
          </c:val>
        </c:ser>
        <c:axId val="64127230"/>
        <c:axId val="40274159"/>
      </c:barChart>
      <c:catAx>
        <c:axId val="6412723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274159"/>
        <c:crosses val="autoZero"/>
        <c:auto val="1"/>
        <c:lblOffset val="100"/>
        <c:tickLblSkip val="1"/>
        <c:noMultiLvlLbl val="0"/>
      </c:catAx>
      <c:valAx>
        <c:axId val="4027415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127230"/>
        <c:crossesAt val="1"/>
        <c:crossBetween val="between"/>
        <c:dispUnits/>
      </c:valAx>
      <c:spPr>
        <a:solidFill>
          <a:srgbClr val="FFFFFF"/>
        </a:solidFill>
        <a:ln w="3175">
          <a:noFill/>
        </a:ln>
      </c:spPr>
    </c:plotArea>
    <c:legend>
      <c:legendPos val="r"/>
      <c:layout>
        <c:manualLayout>
          <c:xMode val="edge"/>
          <c:yMode val="edge"/>
          <c:x val="0.7945"/>
          <c:y val="0.1695"/>
          <c:w val="0.1885"/>
          <c:h val="0.69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8</xdr:col>
      <xdr:colOff>57150</xdr:colOff>
      <xdr:row>15</xdr:row>
      <xdr:rowOff>171450</xdr:rowOff>
    </xdr:to>
    <xdr:graphicFrame>
      <xdr:nvGraphicFramePr>
        <xdr:cNvPr id="1" name="Chart 3"/>
        <xdr:cNvGraphicFramePr/>
      </xdr:nvGraphicFramePr>
      <xdr:xfrm>
        <a:off x="19050" y="38100"/>
        <a:ext cx="4914900" cy="2990850"/>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0</xdr:row>
      <xdr:rowOff>0</xdr:rowOff>
    </xdr:from>
    <xdr:to>
      <xdr:col>16</xdr:col>
      <xdr:colOff>209550</xdr:colOff>
      <xdr:row>15</xdr:row>
      <xdr:rowOff>142875</xdr:rowOff>
    </xdr:to>
    <xdr:graphicFrame>
      <xdr:nvGraphicFramePr>
        <xdr:cNvPr id="2" name="Chart 4"/>
        <xdr:cNvGraphicFramePr/>
      </xdr:nvGraphicFramePr>
      <xdr:xfrm>
        <a:off x="4914900" y="0"/>
        <a:ext cx="5048250" cy="3000375"/>
      </xdr:xfrm>
      <a:graphic>
        <a:graphicData uri="http://schemas.openxmlformats.org/drawingml/2006/chart">
          <c:chart xmlns:c="http://schemas.openxmlformats.org/drawingml/2006/chart" r:id="rId2"/>
        </a:graphicData>
      </a:graphic>
    </xdr:graphicFrame>
    <xdr:clientData/>
  </xdr:twoCellAnchor>
  <xdr:twoCellAnchor>
    <xdr:from>
      <xdr:col>8</xdr:col>
      <xdr:colOff>57150</xdr:colOff>
      <xdr:row>15</xdr:row>
      <xdr:rowOff>142875</xdr:rowOff>
    </xdr:from>
    <xdr:to>
      <xdr:col>16</xdr:col>
      <xdr:colOff>238125</xdr:colOff>
      <xdr:row>31</xdr:row>
      <xdr:rowOff>85725</xdr:rowOff>
    </xdr:to>
    <xdr:graphicFrame>
      <xdr:nvGraphicFramePr>
        <xdr:cNvPr id="3" name="Chart 5"/>
        <xdr:cNvGraphicFramePr/>
      </xdr:nvGraphicFramePr>
      <xdr:xfrm>
        <a:off x="4933950" y="3000375"/>
        <a:ext cx="5057775" cy="2990850"/>
      </xdr:xfrm>
      <a:graphic>
        <a:graphicData uri="http://schemas.openxmlformats.org/drawingml/2006/chart">
          <c:chart xmlns:c="http://schemas.openxmlformats.org/drawingml/2006/chart" r:id="rId3"/>
        </a:graphicData>
      </a:graphic>
    </xdr:graphicFrame>
    <xdr:clientData/>
  </xdr:twoCellAnchor>
  <xdr:twoCellAnchor>
    <xdr:from>
      <xdr:col>16</xdr:col>
      <xdr:colOff>209550</xdr:colOff>
      <xdr:row>15</xdr:row>
      <xdr:rowOff>114300</xdr:rowOff>
    </xdr:from>
    <xdr:to>
      <xdr:col>24</xdr:col>
      <xdr:colOff>371475</xdr:colOff>
      <xdr:row>31</xdr:row>
      <xdr:rowOff>38100</xdr:rowOff>
    </xdr:to>
    <xdr:graphicFrame>
      <xdr:nvGraphicFramePr>
        <xdr:cNvPr id="4" name="Chart 6"/>
        <xdr:cNvGraphicFramePr/>
      </xdr:nvGraphicFramePr>
      <xdr:xfrm>
        <a:off x="9963150" y="2971800"/>
        <a:ext cx="5038725" cy="29718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30</xdr:row>
      <xdr:rowOff>161925</xdr:rowOff>
    </xdr:from>
    <xdr:to>
      <xdr:col>8</xdr:col>
      <xdr:colOff>57150</xdr:colOff>
      <xdr:row>46</xdr:row>
      <xdr:rowOff>142875</xdr:rowOff>
    </xdr:to>
    <xdr:graphicFrame>
      <xdr:nvGraphicFramePr>
        <xdr:cNvPr id="5" name="Chart 7"/>
        <xdr:cNvGraphicFramePr/>
      </xdr:nvGraphicFramePr>
      <xdr:xfrm>
        <a:off x="0" y="5876925"/>
        <a:ext cx="4933950" cy="3028950"/>
      </xdr:xfrm>
      <a:graphic>
        <a:graphicData uri="http://schemas.openxmlformats.org/drawingml/2006/chart">
          <c:chart xmlns:c="http://schemas.openxmlformats.org/drawingml/2006/chart" r:id="rId5"/>
        </a:graphicData>
      </a:graphic>
    </xdr:graphicFrame>
    <xdr:clientData/>
  </xdr:twoCellAnchor>
  <xdr:twoCellAnchor>
    <xdr:from>
      <xdr:col>16</xdr:col>
      <xdr:colOff>219075</xdr:colOff>
      <xdr:row>31</xdr:row>
      <xdr:rowOff>28575</xdr:rowOff>
    </xdr:from>
    <xdr:to>
      <xdr:col>24</xdr:col>
      <xdr:colOff>342900</xdr:colOff>
      <xdr:row>47</xdr:row>
      <xdr:rowOff>0</xdr:rowOff>
    </xdr:to>
    <xdr:graphicFrame>
      <xdr:nvGraphicFramePr>
        <xdr:cNvPr id="6" name="Chart 8"/>
        <xdr:cNvGraphicFramePr/>
      </xdr:nvGraphicFramePr>
      <xdr:xfrm>
        <a:off x="9972675" y="5934075"/>
        <a:ext cx="5000625" cy="3019425"/>
      </xdr:xfrm>
      <a:graphic>
        <a:graphicData uri="http://schemas.openxmlformats.org/drawingml/2006/chart">
          <c:chart xmlns:c="http://schemas.openxmlformats.org/drawingml/2006/chart" r:id="rId6"/>
        </a:graphicData>
      </a:graphic>
    </xdr:graphicFrame>
    <xdr:clientData/>
  </xdr:twoCellAnchor>
  <xdr:twoCellAnchor>
    <xdr:from>
      <xdr:col>16</xdr:col>
      <xdr:colOff>228600</xdr:colOff>
      <xdr:row>0</xdr:row>
      <xdr:rowOff>0</xdr:rowOff>
    </xdr:from>
    <xdr:to>
      <xdr:col>24</xdr:col>
      <xdr:colOff>400050</xdr:colOff>
      <xdr:row>15</xdr:row>
      <xdr:rowOff>104775</xdr:rowOff>
    </xdr:to>
    <xdr:graphicFrame>
      <xdr:nvGraphicFramePr>
        <xdr:cNvPr id="7" name="Chart 4"/>
        <xdr:cNvGraphicFramePr/>
      </xdr:nvGraphicFramePr>
      <xdr:xfrm>
        <a:off x="9982200" y="0"/>
        <a:ext cx="5048250" cy="2962275"/>
      </xdr:xfrm>
      <a:graphic>
        <a:graphicData uri="http://schemas.openxmlformats.org/drawingml/2006/chart">
          <c:chart xmlns:c="http://schemas.openxmlformats.org/drawingml/2006/chart" r:id="rId7"/>
        </a:graphicData>
      </a:graphic>
    </xdr:graphicFrame>
    <xdr:clientData/>
  </xdr:twoCellAnchor>
  <xdr:twoCellAnchor>
    <xdr:from>
      <xdr:col>0</xdr:col>
      <xdr:colOff>47625</xdr:colOff>
      <xdr:row>15</xdr:row>
      <xdr:rowOff>133350</xdr:rowOff>
    </xdr:from>
    <xdr:to>
      <xdr:col>8</xdr:col>
      <xdr:colOff>47625</xdr:colOff>
      <xdr:row>31</xdr:row>
      <xdr:rowOff>0</xdr:rowOff>
    </xdr:to>
    <xdr:graphicFrame>
      <xdr:nvGraphicFramePr>
        <xdr:cNvPr id="8" name="Chart 4"/>
        <xdr:cNvGraphicFramePr/>
      </xdr:nvGraphicFramePr>
      <xdr:xfrm>
        <a:off x="47625" y="2990850"/>
        <a:ext cx="4876800" cy="2914650"/>
      </xdr:xfrm>
      <a:graphic>
        <a:graphicData uri="http://schemas.openxmlformats.org/drawingml/2006/chart">
          <c:chart xmlns:c="http://schemas.openxmlformats.org/drawingml/2006/chart" r:id="rId8"/>
        </a:graphicData>
      </a:graphic>
    </xdr:graphicFrame>
    <xdr:clientData/>
  </xdr:twoCellAnchor>
  <xdr:twoCellAnchor>
    <xdr:from>
      <xdr:col>8</xdr:col>
      <xdr:colOff>38100</xdr:colOff>
      <xdr:row>31</xdr:row>
      <xdr:rowOff>38100</xdr:rowOff>
    </xdr:from>
    <xdr:to>
      <xdr:col>16</xdr:col>
      <xdr:colOff>200025</xdr:colOff>
      <xdr:row>47</xdr:row>
      <xdr:rowOff>0</xdr:rowOff>
    </xdr:to>
    <xdr:graphicFrame>
      <xdr:nvGraphicFramePr>
        <xdr:cNvPr id="9" name="Chart 6"/>
        <xdr:cNvGraphicFramePr/>
      </xdr:nvGraphicFramePr>
      <xdr:xfrm>
        <a:off x="4914900" y="5943600"/>
        <a:ext cx="5038725" cy="30099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X56"/>
  <sheetViews>
    <sheetView tabSelected="1" zoomScale="72" zoomScaleNormal="72"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E32" sqref="E32"/>
    </sheetView>
  </sheetViews>
  <sheetFormatPr defaultColWidth="9.140625" defaultRowHeight="15" outlineLevelRow="2"/>
  <cols>
    <col min="1" max="1" width="1.28515625" style="1" customWidth="1"/>
    <col min="2" max="2" width="32.421875" style="53" customWidth="1"/>
    <col min="3" max="15" width="7.140625" style="1" customWidth="1"/>
    <col min="16" max="22" width="7.8515625" style="1" customWidth="1"/>
    <col min="23" max="23" width="10.7109375" style="1" customWidth="1"/>
    <col min="24" max="24" width="40.7109375" style="1" customWidth="1"/>
    <col min="25" max="25" width="12.140625" style="1" customWidth="1"/>
    <col min="26" max="16384" width="9.140625" style="1" customWidth="1"/>
  </cols>
  <sheetData>
    <row r="1" s="4" customFormat="1" ht="2.25" customHeight="1" thickBot="1"/>
    <row r="2" spans="2:24" s="4" customFormat="1" ht="18.75" customHeight="1" thickBot="1">
      <c r="B2" s="70" t="s">
        <v>31</v>
      </c>
      <c r="D2" s="5" t="s">
        <v>26</v>
      </c>
      <c r="T2" s="85" t="s">
        <v>17</v>
      </c>
      <c r="U2" s="7" t="s">
        <v>39</v>
      </c>
      <c r="V2" s="6"/>
      <c r="X2" s="78"/>
    </row>
    <row r="3" spans="1:24" ht="2.25" customHeight="1" thickBot="1">
      <c r="A3" s="8"/>
      <c r="B3" s="9"/>
      <c r="C3" s="8"/>
      <c r="D3" s="8"/>
      <c r="E3" s="8"/>
      <c r="F3" s="8"/>
      <c r="G3" s="8"/>
      <c r="H3" s="8"/>
      <c r="I3" s="8"/>
      <c r="J3" s="8"/>
      <c r="K3" s="8"/>
      <c r="L3" s="8"/>
      <c r="M3" s="8"/>
      <c r="N3" s="8"/>
      <c r="O3" s="8"/>
      <c r="P3" s="8"/>
      <c r="Q3" s="8"/>
      <c r="R3" s="8"/>
      <c r="S3" s="8"/>
      <c r="T3" s="8"/>
      <c r="U3" s="8"/>
      <c r="V3" s="8"/>
      <c r="W3" s="8"/>
      <c r="X3" s="8"/>
    </row>
    <row r="4" spans="2:24" ht="39" thickBot="1">
      <c r="B4" s="10" t="s">
        <v>7</v>
      </c>
      <c r="C4" s="11">
        <v>2008</v>
      </c>
      <c r="D4" s="12">
        <v>2009</v>
      </c>
      <c r="E4" s="12">
        <v>2010</v>
      </c>
      <c r="F4" s="12">
        <v>2011</v>
      </c>
      <c r="G4" s="12">
        <v>2012</v>
      </c>
      <c r="H4" s="12">
        <v>2013</v>
      </c>
      <c r="I4" s="12">
        <v>2014</v>
      </c>
      <c r="J4" s="12">
        <v>2015</v>
      </c>
      <c r="K4" s="12">
        <v>2016</v>
      </c>
      <c r="L4" s="12">
        <v>2017</v>
      </c>
      <c r="M4" s="12">
        <v>2018</v>
      </c>
      <c r="N4" s="12">
        <v>2019</v>
      </c>
      <c r="O4" s="12">
        <v>2020</v>
      </c>
      <c r="P4" s="12">
        <v>2021</v>
      </c>
      <c r="Q4" s="12">
        <v>2022</v>
      </c>
      <c r="R4" s="13">
        <v>2023</v>
      </c>
      <c r="S4" s="13">
        <v>2024</v>
      </c>
      <c r="T4" s="13">
        <v>2025</v>
      </c>
      <c r="U4" s="13">
        <v>2026</v>
      </c>
      <c r="V4" s="14">
        <v>2027</v>
      </c>
      <c r="W4" s="15" t="s">
        <v>0</v>
      </c>
      <c r="X4" s="76" t="s">
        <v>29</v>
      </c>
    </row>
    <row r="5" spans="2:24" ht="23.25" customHeight="1" outlineLevel="1">
      <c r="B5" s="16" t="s">
        <v>4</v>
      </c>
      <c r="C5" s="54">
        <v>28.475806451612904</v>
      </c>
      <c r="D5" s="54">
        <v>35.75</v>
      </c>
      <c r="E5" s="54">
        <v>46.483870967741936</v>
      </c>
      <c r="F5" s="54">
        <v>60.322580645161295</v>
      </c>
      <c r="G5" s="54">
        <v>70.16935483870968</v>
      </c>
      <c r="H5" s="54">
        <v>74.51612903225806</v>
      </c>
      <c r="I5" s="54">
        <v>73.71774193548387</v>
      </c>
      <c r="J5" s="54">
        <v>74.51612903225806</v>
      </c>
      <c r="K5" s="54">
        <v>75.40322580645162</v>
      </c>
      <c r="L5" s="54">
        <v>81.61290322580645</v>
      </c>
      <c r="M5" s="54">
        <v>88.70967741935483</v>
      </c>
      <c r="N5" s="54">
        <v>97.58064516129032</v>
      </c>
      <c r="O5" s="54">
        <v>97.58064516129032</v>
      </c>
      <c r="P5" s="54">
        <v>97.58064516129032</v>
      </c>
      <c r="Q5" s="54">
        <v>97.58064516129032</v>
      </c>
      <c r="R5" s="54">
        <v>97.5806451612903</v>
      </c>
      <c r="S5" s="54">
        <v>97.5806451612903</v>
      </c>
      <c r="T5" s="54">
        <v>97.5806451612903</v>
      </c>
      <c r="U5" s="54">
        <v>97.5806451612903</v>
      </c>
      <c r="V5" s="54">
        <v>97.5806451612903</v>
      </c>
      <c r="W5" s="17">
        <f>SUM(C5:V5)</f>
        <v>1587.9032258064512</v>
      </c>
      <c r="X5" s="79"/>
    </row>
    <row r="6" spans="2:24" ht="23.25" customHeight="1" outlineLevel="1">
      <c r="B6" s="2" t="s">
        <v>15</v>
      </c>
      <c r="C6" s="18">
        <f>IF($W6&lt;=0,C5,$W6*C5/$W5)</f>
        <v>28.475806451612904</v>
      </c>
      <c r="D6" s="18">
        <f aca="true" t="shared" si="0" ref="D6:V6">IF($W6&lt;=0,D5,$W6*D5/$W5)</f>
        <v>35.75</v>
      </c>
      <c r="E6" s="18">
        <f t="shared" si="0"/>
        <v>46.483870967741936</v>
      </c>
      <c r="F6" s="18">
        <f t="shared" si="0"/>
        <v>60.322580645161295</v>
      </c>
      <c r="G6" s="18">
        <f t="shared" si="0"/>
        <v>70.16935483870968</v>
      </c>
      <c r="H6" s="18">
        <f t="shared" si="0"/>
        <v>74.51612903225806</v>
      </c>
      <c r="I6" s="18">
        <f t="shared" si="0"/>
        <v>73.71774193548387</v>
      </c>
      <c r="J6" s="18">
        <f t="shared" si="0"/>
        <v>74.51612903225806</v>
      </c>
      <c r="K6" s="18">
        <f t="shared" si="0"/>
        <v>75.40322580645162</v>
      </c>
      <c r="L6" s="18">
        <f t="shared" si="0"/>
        <v>81.61290322580645</v>
      </c>
      <c r="M6" s="18">
        <f t="shared" si="0"/>
        <v>88.70967741935483</v>
      </c>
      <c r="N6" s="18">
        <f t="shared" si="0"/>
        <v>97.58064516129032</v>
      </c>
      <c r="O6" s="18">
        <f t="shared" si="0"/>
        <v>97.58064516129032</v>
      </c>
      <c r="P6" s="18">
        <f t="shared" si="0"/>
        <v>97.58064516129032</v>
      </c>
      <c r="Q6" s="18">
        <f t="shared" si="0"/>
        <v>97.58064516129032</v>
      </c>
      <c r="R6" s="18">
        <f t="shared" si="0"/>
        <v>97.5806451612903</v>
      </c>
      <c r="S6" s="18">
        <f t="shared" si="0"/>
        <v>97.5806451612903</v>
      </c>
      <c r="T6" s="18">
        <f t="shared" si="0"/>
        <v>97.5806451612903</v>
      </c>
      <c r="U6" s="18">
        <f t="shared" si="0"/>
        <v>97.5806451612903</v>
      </c>
      <c r="V6" s="18">
        <f t="shared" si="0"/>
        <v>97.5806451612903</v>
      </c>
      <c r="W6" s="60">
        <v>-1400</v>
      </c>
      <c r="X6" s="80"/>
    </row>
    <row r="7" spans="2:24" ht="23.25" customHeight="1" outlineLevel="1">
      <c r="B7" s="19" t="s">
        <v>8</v>
      </c>
      <c r="C7" s="55">
        <v>9</v>
      </c>
      <c r="D7" s="56">
        <v>9</v>
      </c>
      <c r="E7" s="56">
        <v>9</v>
      </c>
      <c r="F7" s="56">
        <v>9</v>
      </c>
      <c r="G7" s="56">
        <v>9</v>
      </c>
      <c r="H7" s="56">
        <v>9</v>
      </c>
      <c r="I7" s="56">
        <v>9</v>
      </c>
      <c r="J7" s="56">
        <v>0</v>
      </c>
      <c r="K7" s="56">
        <v>0</v>
      </c>
      <c r="L7" s="56">
        <v>0</v>
      </c>
      <c r="M7" s="56">
        <v>0</v>
      </c>
      <c r="N7" s="56">
        <v>0</v>
      </c>
      <c r="O7" s="56">
        <v>0</v>
      </c>
      <c r="P7" s="56">
        <v>0</v>
      </c>
      <c r="Q7" s="56">
        <v>0</v>
      </c>
      <c r="R7" s="56">
        <v>0</v>
      </c>
      <c r="S7" s="56">
        <v>0</v>
      </c>
      <c r="T7" s="56">
        <v>0</v>
      </c>
      <c r="U7" s="56">
        <v>0</v>
      </c>
      <c r="V7" s="56">
        <v>0</v>
      </c>
      <c r="W7" s="20">
        <f>SUM(C7:V7)</f>
        <v>63</v>
      </c>
      <c r="X7" s="80"/>
    </row>
    <row r="8" spans="2:24" ht="23.25" customHeight="1" outlineLevel="1">
      <c r="B8" s="21" t="s">
        <v>13</v>
      </c>
      <c r="C8" s="22">
        <f>C5-C7</f>
        <v>19.475806451612904</v>
      </c>
      <c r="D8" s="22">
        <f>D5-D7</f>
        <v>26.75</v>
      </c>
      <c r="E8" s="22">
        <f aca="true" t="shared" si="1" ref="E8:V8">E5-E7</f>
        <v>37.483870967741936</v>
      </c>
      <c r="F8" s="22">
        <f t="shared" si="1"/>
        <v>51.322580645161295</v>
      </c>
      <c r="G8" s="22">
        <f t="shared" si="1"/>
        <v>61.16935483870968</v>
      </c>
      <c r="H8" s="22">
        <f t="shared" si="1"/>
        <v>65.51612903225806</v>
      </c>
      <c r="I8" s="22">
        <f t="shared" si="1"/>
        <v>64.71774193548387</v>
      </c>
      <c r="J8" s="22">
        <f t="shared" si="1"/>
        <v>74.51612903225806</v>
      </c>
      <c r="K8" s="22">
        <f t="shared" si="1"/>
        <v>75.40322580645162</v>
      </c>
      <c r="L8" s="22">
        <f t="shared" si="1"/>
        <v>81.61290322580645</v>
      </c>
      <c r="M8" s="22">
        <f t="shared" si="1"/>
        <v>88.70967741935483</v>
      </c>
      <c r="N8" s="22">
        <f t="shared" si="1"/>
        <v>97.58064516129032</v>
      </c>
      <c r="O8" s="22">
        <f t="shared" si="1"/>
        <v>97.58064516129032</v>
      </c>
      <c r="P8" s="22">
        <f t="shared" si="1"/>
        <v>97.58064516129032</v>
      </c>
      <c r="Q8" s="22">
        <f t="shared" si="1"/>
        <v>97.58064516129032</v>
      </c>
      <c r="R8" s="22">
        <f t="shared" si="1"/>
        <v>97.5806451612903</v>
      </c>
      <c r="S8" s="22">
        <f t="shared" si="1"/>
        <v>97.5806451612903</v>
      </c>
      <c r="T8" s="22">
        <f t="shared" si="1"/>
        <v>97.5806451612903</v>
      </c>
      <c r="U8" s="22">
        <f t="shared" si="1"/>
        <v>97.5806451612903</v>
      </c>
      <c r="V8" s="22">
        <f t="shared" si="1"/>
        <v>97.5806451612903</v>
      </c>
      <c r="W8" s="23">
        <f>SUM(C8:V8)</f>
        <v>1524.9032258064515</v>
      </c>
      <c r="X8" s="80"/>
    </row>
    <row r="9" spans="2:24" ht="23.25" customHeight="1" outlineLevel="1">
      <c r="B9" s="19" t="s">
        <v>12</v>
      </c>
      <c r="C9" s="57">
        <v>0.05</v>
      </c>
      <c r="D9" s="58">
        <v>0.1</v>
      </c>
      <c r="E9" s="58">
        <v>0.15</v>
      </c>
      <c r="F9" s="58">
        <v>0.25</v>
      </c>
      <c r="G9" s="58">
        <v>0.3</v>
      </c>
      <c r="H9" s="58">
        <v>0.3</v>
      </c>
      <c r="I9" s="58">
        <v>0.3</v>
      </c>
      <c r="J9" s="58">
        <v>0.3</v>
      </c>
      <c r="K9" s="58">
        <v>0.3</v>
      </c>
      <c r="L9" s="58">
        <v>0.3</v>
      </c>
      <c r="M9" s="58">
        <v>0.3</v>
      </c>
      <c r="N9" s="58">
        <v>0.3</v>
      </c>
      <c r="O9" s="58">
        <v>0.3</v>
      </c>
      <c r="P9" s="58">
        <v>0.3</v>
      </c>
      <c r="Q9" s="58">
        <v>0.3</v>
      </c>
      <c r="R9" s="58">
        <v>0.3</v>
      </c>
      <c r="S9" s="58">
        <v>0.3</v>
      </c>
      <c r="T9" s="58">
        <v>0.3</v>
      </c>
      <c r="U9" s="58">
        <v>0.3</v>
      </c>
      <c r="V9" s="59">
        <v>0.3</v>
      </c>
      <c r="W9" s="24" t="s">
        <v>1</v>
      </c>
      <c r="X9" s="80"/>
    </row>
    <row r="10" spans="1:24" ht="23.25" customHeight="1">
      <c r="A10" s="25"/>
      <c r="B10" s="26" t="s">
        <v>5</v>
      </c>
      <c r="C10" s="27">
        <f>C8*C9</f>
        <v>0.9737903225806452</v>
      </c>
      <c r="D10" s="28">
        <f>D8*D9</f>
        <v>2.6750000000000003</v>
      </c>
      <c r="E10" s="28">
        <f>E8*E9</f>
        <v>5.62258064516129</v>
      </c>
      <c r="F10" s="28">
        <f>F8*F9</f>
        <v>12.830645161290324</v>
      </c>
      <c r="G10" s="28">
        <f aca="true" t="shared" si="2" ref="G10:V10">G8*G9</f>
        <v>18.350806451612904</v>
      </c>
      <c r="H10" s="28">
        <f t="shared" si="2"/>
        <v>19.654838709677417</v>
      </c>
      <c r="I10" s="28">
        <f t="shared" si="2"/>
        <v>19.41532258064516</v>
      </c>
      <c r="J10" s="28">
        <f t="shared" si="2"/>
        <v>22.35483870967742</v>
      </c>
      <c r="K10" s="28">
        <f t="shared" si="2"/>
        <v>22.620967741935484</v>
      </c>
      <c r="L10" s="28">
        <f t="shared" si="2"/>
        <v>24.483870967741932</v>
      </c>
      <c r="M10" s="28">
        <f t="shared" si="2"/>
        <v>26.61290322580645</v>
      </c>
      <c r="N10" s="28">
        <f t="shared" si="2"/>
        <v>29.274193548387096</v>
      </c>
      <c r="O10" s="28">
        <f t="shared" si="2"/>
        <v>29.274193548387096</v>
      </c>
      <c r="P10" s="28">
        <f t="shared" si="2"/>
        <v>29.274193548387096</v>
      </c>
      <c r="Q10" s="28">
        <f t="shared" si="2"/>
        <v>29.274193548387096</v>
      </c>
      <c r="R10" s="28">
        <f t="shared" si="2"/>
        <v>29.27419354838709</v>
      </c>
      <c r="S10" s="28">
        <f t="shared" si="2"/>
        <v>29.27419354838709</v>
      </c>
      <c r="T10" s="28">
        <f>T8*T9</f>
        <v>29.27419354838709</v>
      </c>
      <c r="U10" s="28">
        <f>U8*U9</f>
        <v>29.27419354838709</v>
      </c>
      <c r="V10" s="29">
        <f t="shared" si="2"/>
        <v>29.27419354838709</v>
      </c>
      <c r="W10" s="30">
        <f>SUM(C10:V10)</f>
        <v>439.0633064516128</v>
      </c>
      <c r="X10" s="80"/>
    </row>
    <row r="11" spans="2:24" ht="23.25" customHeight="1" outlineLevel="2">
      <c r="B11" s="19" t="s">
        <v>18</v>
      </c>
      <c r="C11" s="61">
        <v>1</v>
      </c>
      <c r="D11" s="62">
        <v>0.37</v>
      </c>
      <c r="E11" s="62">
        <v>0.37</v>
      </c>
      <c r="F11" s="62">
        <v>0.37</v>
      </c>
      <c r="G11" s="62">
        <v>0.37</v>
      </c>
      <c r="H11" s="62">
        <v>0.37</v>
      </c>
      <c r="I11" s="62">
        <v>0.37</v>
      </c>
      <c r="J11" s="62">
        <v>0.37</v>
      </c>
      <c r="K11" s="62">
        <v>0.37</v>
      </c>
      <c r="L11" s="62">
        <v>0.37</v>
      </c>
      <c r="M11" s="62">
        <v>0.37</v>
      </c>
      <c r="N11" s="62">
        <v>0.37</v>
      </c>
      <c r="O11" s="62">
        <v>0.37</v>
      </c>
      <c r="P11" s="62">
        <v>0.37</v>
      </c>
      <c r="Q11" s="62">
        <v>0.37</v>
      </c>
      <c r="R11" s="62">
        <v>0.37</v>
      </c>
      <c r="S11" s="62">
        <v>0.37</v>
      </c>
      <c r="T11" s="62">
        <v>0.37</v>
      </c>
      <c r="U11" s="62">
        <v>0.37</v>
      </c>
      <c r="V11" s="62">
        <v>0.37</v>
      </c>
      <c r="W11" s="31" t="s">
        <v>1</v>
      </c>
      <c r="X11" s="80"/>
    </row>
    <row r="12" spans="2:24" ht="23.25" customHeight="1" outlineLevel="2">
      <c r="B12" s="21" t="s">
        <v>24</v>
      </c>
      <c r="C12" s="32">
        <f aca="true" t="shared" si="3" ref="C12:V12">C10*C11</f>
        <v>0.9737903225806452</v>
      </c>
      <c r="D12" s="32">
        <f t="shared" si="3"/>
        <v>0.9897500000000001</v>
      </c>
      <c r="E12" s="32">
        <f t="shared" si="3"/>
        <v>2.080354838709677</v>
      </c>
      <c r="F12" s="32">
        <f t="shared" si="3"/>
        <v>4.74733870967742</v>
      </c>
      <c r="G12" s="33">
        <f t="shared" si="3"/>
        <v>6.789798387096774</v>
      </c>
      <c r="H12" s="33">
        <f t="shared" si="3"/>
        <v>7.272290322580644</v>
      </c>
      <c r="I12" s="33">
        <f t="shared" si="3"/>
        <v>7.18366935483871</v>
      </c>
      <c r="J12" s="33">
        <f t="shared" si="3"/>
        <v>8.271290322580645</v>
      </c>
      <c r="K12" s="33">
        <f t="shared" si="3"/>
        <v>8.369758064516128</v>
      </c>
      <c r="L12" s="33">
        <f t="shared" si="3"/>
        <v>9.059032258064516</v>
      </c>
      <c r="M12" s="33">
        <f t="shared" si="3"/>
        <v>9.846774193548386</v>
      </c>
      <c r="N12" s="33">
        <f t="shared" si="3"/>
        <v>10.831451612903225</v>
      </c>
      <c r="O12" s="33">
        <f t="shared" si="3"/>
        <v>10.831451612903225</v>
      </c>
      <c r="P12" s="33">
        <f t="shared" si="3"/>
        <v>10.831451612903225</v>
      </c>
      <c r="Q12" s="33">
        <f t="shared" si="3"/>
        <v>10.831451612903225</v>
      </c>
      <c r="R12" s="33">
        <f t="shared" si="3"/>
        <v>10.831451612903223</v>
      </c>
      <c r="S12" s="33">
        <f t="shared" si="3"/>
        <v>10.831451612903223</v>
      </c>
      <c r="T12" s="33">
        <f t="shared" si="3"/>
        <v>10.831451612903223</v>
      </c>
      <c r="U12" s="33">
        <f t="shared" si="3"/>
        <v>10.831451612903223</v>
      </c>
      <c r="V12" s="34">
        <f t="shared" si="3"/>
        <v>10.831451612903223</v>
      </c>
      <c r="W12" s="35">
        <f>SUM(C12:V12)</f>
        <v>163.06691129032254</v>
      </c>
      <c r="X12" s="80"/>
    </row>
    <row r="13" spans="2:24" ht="23.25" customHeight="1" outlineLevel="2">
      <c r="B13" s="19" t="s">
        <v>10</v>
      </c>
      <c r="C13" s="63">
        <v>0.06</v>
      </c>
      <c r="D13" s="63">
        <v>0.06</v>
      </c>
      <c r="E13" s="63">
        <v>0.06</v>
      </c>
      <c r="F13" s="63">
        <v>0.06</v>
      </c>
      <c r="G13" s="63">
        <v>0.06</v>
      </c>
      <c r="H13" s="63">
        <v>0.06</v>
      </c>
      <c r="I13" s="63">
        <v>0.06</v>
      </c>
      <c r="J13" s="63">
        <v>0.06</v>
      </c>
      <c r="K13" s="63">
        <v>0.06</v>
      </c>
      <c r="L13" s="63">
        <v>0.06</v>
      </c>
      <c r="M13" s="63">
        <v>0.06</v>
      </c>
      <c r="N13" s="63">
        <v>0.06</v>
      </c>
      <c r="O13" s="63">
        <v>0.06</v>
      </c>
      <c r="P13" s="63">
        <v>0.06</v>
      </c>
      <c r="Q13" s="63">
        <v>0.06</v>
      </c>
      <c r="R13" s="63">
        <v>0.06</v>
      </c>
      <c r="S13" s="63">
        <v>0.06</v>
      </c>
      <c r="T13" s="63">
        <v>0.06</v>
      </c>
      <c r="U13" s="63">
        <v>0.06</v>
      </c>
      <c r="V13" s="63">
        <v>0.06</v>
      </c>
      <c r="W13" s="31" t="s">
        <v>1</v>
      </c>
      <c r="X13" s="80"/>
    </row>
    <row r="14" spans="2:24" ht="23.25" customHeight="1" outlineLevel="2">
      <c r="B14" s="21" t="s">
        <v>11</v>
      </c>
      <c r="C14" s="36"/>
      <c r="D14" s="37">
        <f aca="true" t="shared" si="4" ref="D14:V14">C26*C13</f>
        <v>-0.06157258064516128</v>
      </c>
      <c r="E14" s="37">
        <f t="shared" si="4"/>
        <v>-0.13662133548387093</v>
      </c>
      <c r="F14" s="37">
        <f t="shared" si="4"/>
        <v>-0.16190665769032256</v>
      </c>
      <c r="G14" s="37">
        <f t="shared" si="4"/>
        <v>-0.040304655118896686</v>
      </c>
      <c r="H14" s="37">
        <f t="shared" si="4"/>
        <v>0.19906725908621678</v>
      </c>
      <c r="I14" s="37">
        <f t="shared" si="4"/>
        <v>0.469203034959255</v>
      </c>
      <c r="J14" s="37">
        <f t="shared" si="4"/>
        <v>0.7371921246067665</v>
      </c>
      <c r="K14" s="37">
        <f t="shared" si="4"/>
        <v>1.0729747536116412</v>
      </c>
      <c r="L14" s="37">
        <f t="shared" si="4"/>
        <v>1.4207474957802062</v>
      </c>
      <c r="M14" s="37">
        <f t="shared" si="4"/>
        <v>1.8161394594029214</v>
      </c>
      <c r="N14" s="37">
        <f t="shared" si="4"/>
        <v>2.2673598374865174</v>
      </c>
      <c r="O14" s="37">
        <f t="shared" si="4"/>
        <v>2.7890005872952024</v>
      </c>
      <c r="P14" s="37">
        <f t="shared" si="4"/>
        <v>3.3256140304489534</v>
      </c>
      <c r="Q14" s="37">
        <f t="shared" si="4"/>
        <v>3.8774873522916624</v>
      </c>
      <c r="R14" s="37">
        <f t="shared" si="4"/>
        <v>4.44490549150266</v>
      </c>
      <c r="S14" s="37">
        <f t="shared" si="4"/>
        <v>5.028150432630965</v>
      </c>
      <c r="T14" s="37">
        <f t="shared" si="4"/>
        <v>5.627500440142701</v>
      </c>
      <c r="U14" s="37">
        <f t="shared" si="4"/>
        <v>6.243229230037635</v>
      </c>
      <c r="V14" s="37">
        <f t="shared" si="4"/>
        <v>6.875605074842605</v>
      </c>
      <c r="W14" s="38">
        <f>SUM(C14:V14)</f>
        <v>45.79377137518766</v>
      </c>
      <c r="X14" s="80"/>
    </row>
    <row r="15" spans="2:24" ht="23.25" customHeight="1" outlineLevel="2">
      <c r="B15" s="19" t="s">
        <v>19</v>
      </c>
      <c r="C15" s="65">
        <v>0</v>
      </c>
      <c r="D15" s="65">
        <v>0</v>
      </c>
      <c r="E15" s="65">
        <v>0</v>
      </c>
      <c r="F15" s="65">
        <v>0</v>
      </c>
      <c r="G15" s="65">
        <v>0</v>
      </c>
      <c r="H15" s="65">
        <v>0</v>
      </c>
      <c r="I15" s="65">
        <v>0</v>
      </c>
      <c r="J15" s="65">
        <v>0</v>
      </c>
      <c r="K15" s="65">
        <v>0</v>
      </c>
      <c r="L15" s="65">
        <v>0</v>
      </c>
      <c r="M15" s="65">
        <v>0</v>
      </c>
      <c r="N15" s="65">
        <v>0</v>
      </c>
      <c r="O15" s="65">
        <v>0</v>
      </c>
      <c r="P15" s="65">
        <v>0</v>
      </c>
      <c r="Q15" s="65">
        <v>0</v>
      </c>
      <c r="R15" s="65">
        <v>0</v>
      </c>
      <c r="S15" s="65">
        <v>0</v>
      </c>
      <c r="T15" s="65">
        <v>0</v>
      </c>
      <c r="U15" s="65">
        <v>0</v>
      </c>
      <c r="V15" s="66">
        <v>0</v>
      </c>
      <c r="W15" s="35">
        <f>SUM(C15:V15)</f>
        <v>0</v>
      </c>
      <c r="X15" s="80"/>
    </row>
    <row r="16" spans="1:24" ht="23.25" customHeight="1" outlineLevel="1">
      <c r="A16" s="25"/>
      <c r="B16" s="39" t="s">
        <v>36</v>
      </c>
      <c r="C16" s="40">
        <f>C12+C14+C15</f>
        <v>0.9737903225806452</v>
      </c>
      <c r="D16" s="40">
        <f aca="true" t="shared" si="5" ref="D16:V16">D12+D14+D15</f>
        <v>0.9281774193548389</v>
      </c>
      <c r="E16" s="40">
        <f t="shared" si="5"/>
        <v>1.943733503225806</v>
      </c>
      <c r="F16" s="40">
        <f t="shared" si="5"/>
        <v>4.585432051987097</v>
      </c>
      <c r="G16" s="40">
        <f t="shared" si="5"/>
        <v>6.749493731977878</v>
      </c>
      <c r="H16" s="40">
        <f t="shared" si="5"/>
        <v>7.471357581666861</v>
      </c>
      <c r="I16" s="40">
        <f t="shared" si="5"/>
        <v>7.652872389797965</v>
      </c>
      <c r="J16" s="40">
        <f t="shared" si="5"/>
        <v>9.008482447187411</v>
      </c>
      <c r="K16" s="40">
        <f t="shared" si="5"/>
        <v>9.44273281812777</v>
      </c>
      <c r="L16" s="40">
        <f t="shared" si="5"/>
        <v>10.479779753844722</v>
      </c>
      <c r="M16" s="40">
        <f t="shared" si="5"/>
        <v>11.662913652951307</v>
      </c>
      <c r="N16" s="40">
        <f t="shared" si="5"/>
        <v>13.098811450389743</v>
      </c>
      <c r="O16" s="40">
        <f t="shared" si="5"/>
        <v>13.620452200198427</v>
      </c>
      <c r="P16" s="40">
        <f t="shared" si="5"/>
        <v>14.157065643352178</v>
      </c>
      <c r="Q16" s="40">
        <f t="shared" si="5"/>
        <v>14.708938965194887</v>
      </c>
      <c r="R16" s="40">
        <f t="shared" si="5"/>
        <v>15.276357104405882</v>
      </c>
      <c r="S16" s="40">
        <f t="shared" si="5"/>
        <v>15.859602045534189</v>
      </c>
      <c r="T16" s="40">
        <f t="shared" si="5"/>
        <v>16.458952053045923</v>
      </c>
      <c r="U16" s="40">
        <f t="shared" si="5"/>
        <v>17.074680842940857</v>
      </c>
      <c r="V16" s="40">
        <f t="shared" si="5"/>
        <v>17.707056687745826</v>
      </c>
      <c r="W16" s="41">
        <f>SUM(C16:V16)</f>
        <v>208.8606826655102</v>
      </c>
      <c r="X16" s="80"/>
    </row>
    <row r="17" spans="2:24" ht="23.25" customHeight="1" outlineLevel="2">
      <c r="B17" s="42" t="s">
        <v>9</v>
      </c>
      <c r="C17" s="67">
        <v>2</v>
      </c>
      <c r="D17" s="68">
        <v>2.13</v>
      </c>
      <c r="E17" s="68">
        <v>2.26</v>
      </c>
      <c r="F17" s="68">
        <v>2.39</v>
      </c>
      <c r="G17" s="68">
        <v>2.52</v>
      </c>
      <c r="H17" s="68">
        <v>2.65</v>
      </c>
      <c r="I17" s="68">
        <v>2.78</v>
      </c>
      <c r="J17" s="68">
        <v>2.91</v>
      </c>
      <c r="K17" s="68">
        <v>3.04</v>
      </c>
      <c r="L17" s="68">
        <v>3.17</v>
      </c>
      <c r="M17" s="68">
        <v>3.3</v>
      </c>
      <c r="N17" s="68">
        <v>3.43</v>
      </c>
      <c r="O17" s="68">
        <v>3.56</v>
      </c>
      <c r="P17" s="68">
        <v>3.69</v>
      </c>
      <c r="Q17" s="68">
        <v>3.82</v>
      </c>
      <c r="R17" s="68">
        <v>3.95</v>
      </c>
      <c r="S17" s="68">
        <v>4.08</v>
      </c>
      <c r="T17" s="68">
        <v>4.21</v>
      </c>
      <c r="U17" s="68">
        <v>4.34</v>
      </c>
      <c r="V17" s="69">
        <v>4.47</v>
      </c>
      <c r="W17" s="43">
        <f>SUM(C17:V17)</f>
        <v>64.7</v>
      </c>
      <c r="X17" s="80"/>
    </row>
    <row r="18" spans="2:24" ht="24" customHeight="1" outlineLevel="2">
      <c r="B18" s="42" t="s">
        <v>33</v>
      </c>
      <c r="C18" s="88">
        <v>0.023</v>
      </c>
      <c r="D18" s="88">
        <v>0.023</v>
      </c>
      <c r="E18" s="88">
        <v>0.023</v>
      </c>
      <c r="F18" s="88">
        <v>0.023</v>
      </c>
      <c r="G18" s="88">
        <v>0.023</v>
      </c>
      <c r="H18" s="88">
        <v>0.023</v>
      </c>
      <c r="I18" s="88">
        <v>0.023</v>
      </c>
      <c r="J18" s="88">
        <v>0.023</v>
      </c>
      <c r="K18" s="88">
        <v>0.023</v>
      </c>
      <c r="L18" s="88">
        <v>0.023</v>
      </c>
      <c r="M18" s="88">
        <v>0.023</v>
      </c>
      <c r="N18" s="88">
        <v>0.023</v>
      </c>
      <c r="O18" s="88">
        <v>0.023</v>
      </c>
      <c r="P18" s="88">
        <v>0.023</v>
      </c>
      <c r="Q18" s="88">
        <v>0.023</v>
      </c>
      <c r="R18" s="88">
        <v>0.023</v>
      </c>
      <c r="S18" s="88">
        <v>0.023</v>
      </c>
      <c r="T18" s="88">
        <v>0.023</v>
      </c>
      <c r="U18" s="88">
        <v>0.023</v>
      </c>
      <c r="V18" s="88">
        <v>0.023</v>
      </c>
      <c r="W18" s="87" t="s">
        <v>1</v>
      </c>
      <c r="X18" s="80"/>
    </row>
    <row r="19" spans="2:24" ht="24" customHeight="1" outlineLevel="2">
      <c r="B19" s="44" t="s">
        <v>34</v>
      </c>
      <c r="C19" s="86">
        <v>1</v>
      </c>
      <c r="D19" s="86">
        <f>C19*(100%+C18)</f>
        <v>1.023</v>
      </c>
      <c r="E19" s="86">
        <f aca="true" t="shared" si="6" ref="E19:V19">D19*(100%+D18)</f>
        <v>1.0465289999999998</v>
      </c>
      <c r="F19" s="86">
        <f t="shared" si="6"/>
        <v>1.0705991669999997</v>
      </c>
      <c r="G19" s="86">
        <f t="shared" si="6"/>
        <v>1.0952229478409996</v>
      </c>
      <c r="H19" s="86">
        <f t="shared" si="6"/>
        <v>1.1204130756413424</v>
      </c>
      <c r="I19" s="86">
        <f t="shared" si="6"/>
        <v>1.146182576381093</v>
      </c>
      <c r="J19" s="86">
        <f t="shared" si="6"/>
        <v>1.1725447756378582</v>
      </c>
      <c r="K19" s="86">
        <f t="shared" si="6"/>
        <v>1.1995133054775289</v>
      </c>
      <c r="L19" s="86">
        <f t="shared" si="6"/>
        <v>1.227102111503512</v>
      </c>
      <c r="M19" s="86">
        <f t="shared" si="6"/>
        <v>1.2553254600680925</v>
      </c>
      <c r="N19" s="86">
        <f t="shared" si="6"/>
        <v>1.2841979456496586</v>
      </c>
      <c r="O19" s="86">
        <f t="shared" si="6"/>
        <v>1.3137344983996007</v>
      </c>
      <c r="P19" s="86">
        <f t="shared" si="6"/>
        <v>1.3439503918627913</v>
      </c>
      <c r="Q19" s="86">
        <f t="shared" si="6"/>
        <v>1.3748612508756355</v>
      </c>
      <c r="R19" s="86">
        <f t="shared" si="6"/>
        <v>1.406483059645775</v>
      </c>
      <c r="S19" s="86">
        <f t="shared" si="6"/>
        <v>1.4388321700176276</v>
      </c>
      <c r="T19" s="86">
        <f t="shared" si="6"/>
        <v>1.471925309928033</v>
      </c>
      <c r="U19" s="86">
        <f t="shared" si="6"/>
        <v>1.5057795920563775</v>
      </c>
      <c r="V19" s="86">
        <f t="shared" si="6"/>
        <v>1.540412522673674</v>
      </c>
      <c r="W19" s="87" t="s">
        <v>1</v>
      </c>
      <c r="X19" s="80"/>
    </row>
    <row r="20" spans="2:24" ht="20.25" customHeight="1" outlineLevel="2">
      <c r="B20" s="44" t="s">
        <v>35</v>
      </c>
      <c r="C20" s="86">
        <f>C17*C19</f>
        <v>2</v>
      </c>
      <c r="D20" s="86">
        <f aca="true" t="shared" si="7" ref="D20:V20">D17*D19</f>
        <v>2.1789899999999998</v>
      </c>
      <c r="E20" s="86">
        <f t="shared" si="7"/>
        <v>2.3651555399999995</v>
      </c>
      <c r="F20" s="86">
        <f t="shared" si="7"/>
        <v>2.5587320091299994</v>
      </c>
      <c r="G20" s="86">
        <f t="shared" si="7"/>
        <v>2.759961828559319</v>
      </c>
      <c r="H20" s="86">
        <f t="shared" si="7"/>
        <v>2.9690946504495574</v>
      </c>
      <c r="I20" s="86">
        <f t="shared" si="7"/>
        <v>3.1863875623394384</v>
      </c>
      <c r="J20" s="86">
        <f t="shared" si="7"/>
        <v>3.4121052971061676</v>
      </c>
      <c r="K20" s="86">
        <f t="shared" si="7"/>
        <v>3.646520448651688</v>
      </c>
      <c r="L20" s="86">
        <f t="shared" si="7"/>
        <v>3.8899136934661325</v>
      </c>
      <c r="M20" s="86">
        <f t="shared" si="7"/>
        <v>4.142574018224705</v>
      </c>
      <c r="N20" s="86">
        <f t="shared" si="7"/>
        <v>4.40479895357833</v>
      </c>
      <c r="O20" s="86">
        <f t="shared" si="7"/>
        <v>4.676894814302578</v>
      </c>
      <c r="P20" s="86">
        <f t="shared" si="7"/>
        <v>4.9591769459737</v>
      </c>
      <c r="Q20" s="86">
        <f t="shared" si="7"/>
        <v>5.251969978344928</v>
      </c>
      <c r="R20" s="86">
        <f t="shared" si="7"/>
        <v>5.555608085600811</v>
      </c>
      <c r="S20" s="86">
        <f t="shared" si="7"/>
        <v>5.870435253671921</v>
      </c>
      <c r="T20" s="86">
        <f t="shared" si="7"/>
        <v>6.1968055547970184</v>
      </c>
      <c r="U20" s="86">
        <f t="shared" si="7"/>
        <v>6.535083429524678</v>
      </c>
      <c r="V20" s="86">
        <f t="shared" si="7"/>
        <v>6.885643976351322</v>
      </c>
      <c r="W20" s="43">
        <f>SUM(C20:V20)</f>
        <v>83.44585204007228</v>
      </c>
      <c r="X20" s="80"/>
    </row>
    <row r="21" spans="2:24" ht="23.25" customHeight="1" outlineLevel="2">
      <c r="B21" s="19" t="s">
        <v>21</v>
      </c>
      <c r="C21" s="64">
        <v>2</v>
      </c>
      <c r="D21" s="65">
        <v>2.1789899999999998</v>
      </c>
      <c r="E21" s="65">
        <v>2.3651555399999995</v>
      </c>
      <c r="F21" s="65">
        <v>2.5587320091299994</v>
      </c>
      <c r="G21" s="65">
        <v>2.759961828559319</v>
      </c>
      <c r="H21" s="65">
        <v>2.9690946504495574</v>
      </c>
      <c r="I21" s="65">
        <v>3.1863875623394384</v>
      </c>
      <c r="J21" s="65">
        <v>3.4121052971061676</v>
      </c>
      <c r="K21" s="65">
        <v>3.646520448651688</v>
      </c>
      <c r="L21" s="65">
        <v>3.8899136934661325</v>
      </c>
      <c r="M21" s="65">
        <v>4.142574018224705</v>
      </c>
      <c r="N21" s="65">
        <v>4.40479895357833</v>
      </c>
      <c r="O21" s="65">
        <v>4.676894814302578</v>
      </c>
      <c r="P21" s="65">
        <v>4.9591769459737</v>
      </c>
      <c r="Q21" s="65">
        <v>5.251969978344928</v>
      </c>
      <c r="R21" s="65">
        <v>5.555608085600811</v>
      </c>
      <c r="S21" s="65">
        <v>5.870435253671921</v>
      </c>
      <c r="T21" s="65">
        <v>6.1968055547970184</v>
      </c>
      <c r="U21" s="65">
        <v>6.535083429524678</v>
      </c>
      <c r="V21" s="66">
        <v>6.885643976351322</v>
      </c>
      <c r="W21" s="35">
        <f>SUM(C21:V21)</f>
        <v>83.44585204007228</v>
      </c>
      <c r="X21" s="80"/>
    </row>
    <row r="22" spans="2:24" ht="23.25" customHeight="1" outlineLevel="2">
      <c r="B22" s="44" t="s">
        <v>6</v>
      </c>
      <c r="C22" s="45">
        <f aca="true" t="shared" si="8" ref="C22:W22">C14/C20</f>
        <v>0</v>
      </c>
      <c r="D22" s="45">
        <f t="shared" si="8"/>
        <v>-0.02825739477701196</v>
      </c>
      <c r="E22" s="45">
        <f t="shared" si="8"/>
        <v>-0.057764207542930116</v>
      </c>
      <c r="F22" s="45">
        <f t="shared" si="8"/>
        <v>-0.06327612939245358</v>
      </c>
      <c r="G22" s="45">
        <f t="shared" si="8"/>
        <v>-0.014603337880196495</v>
      </c>
      <c r="H22" s="45">
        <f t="shared" si="8"/>
        <v>0.06704645103047677</v>
      </c>
      <c r="I22" s="45">
        <f t="shared" si="8"/>
        <v>0.14725234321928096</v>
      </c>
      <c r="J22" s="45">
        <f t="shared" si="8"/>
        <v>0.21605198562658215</v>
      </c>
      <c r="K22" s="45">
        <f t="shared" si="8"/>
        <v>0.2942461913269613</v>
      </c>
      <c r="L22" s="45">
        <f t="shared" si="8"/>
        <v>0.36523882217917286</v>
      </c>
      <c r="M22" s="45">
        <f t="shared" si="8"/>
        <v>0.43840845122212824</v>
      </c>
      <c r="N22" s="45">
        <f t="shared" si="8"/>
        <v>0.5147476335201588</v>
      </c>
      <c r="O22" s="45">
        <f t="shared" si="8"/>
        <v>0.5963359660700644</v>
      </c>
      <c r="P22" s="45">
        <f t="shared" si="8"/>
        <v>0.6705979775835549</v>
      </c>
      <c r="Q22" s="45">
        <f t="shared" si="8"/>
        <v>0.7382919872503896</v>
      </c>
      <c r="R22" s="45">
        <f t="shared" si="8"/>
        <v>0.8000754234308027</v>
      </c>
      <c r="S22" s="45">
        <f t="shared" si="8"/>
        <v>0.8565208907611898</v>
      </c>
      <c r="T22" s="45">
        <f t="shared" si="8"/>
        <v>0.9081292595644523</v>
      </c>
      <c r="U22" s="45">
        <f t="shared" si="8"/>
        <v>0.9553404019039018</v>
      </c>
      <c r="V22" s="45">
        <f t="shared" si="8"/>
        <v>0.9985420533586697</v>
      </c>
      <c r="W22" s="46">
        <f t="shared" si="8"/>
        <v>0.5487842745400529</v>
      </c>
      <c r="X22" s="80"/>
    </row>
    <row r="23" spans="2:24" ht="23.25" customHeight="1" outlineLevel="2">
      <c r="B23" s="44" t="s">
        <v>14</v>
      </c>
      <c r="C23" s="45">
        <f aca="true" t="shared" si="9" ref="C23:V23">C24/C20</f>
        <v>1</v>
      </c>
      <c r="D23" s="47">
        <f t="shared" si="9"/>
        <v>1</v>
      </c>
      <c r="E23" s="47">
        <f t="shared" si="9"/>
        <v>1</v>
      </c>
      <c r="F23" s="47">
        <f t="shared" si="9"/>
        <v>1</v>
      </c>
      <c r="G23" s="47">
        <f t="shared" si="9"/>
        <v>1</v>
      </c>
      <c r="H23" s="47">
        <f t="shared" si="9"/>
        <v>1</v>
      </c>
      <c r="I23" s="47">
        <f t="shared" si="9"/>
        <v>1</v>
      </c>
      <c r="J23" s="47">
        <f t="shared" si="9"/>
        <v>1</v>
      </c>
      <c r="K23" s="47">
        <f t="shared" si="9"/>
        <v>1</v>
      </c>
      <c r="L23" s="47">
        <f t="shared" si="9"/>
        <v>1</v>
      </c>
      <c r="M23" s="47">
        <f t="shared" si="9"/>
        <v>1</v>
      </c>
      <c r="N23" s="47">
        <f t="shared" si="9"/>
        <v>1</v>
      </c>
      <c r="O23" s="47">
        <f t="shared" si="9"/>
        <v>1</v>
      </c>
      <c r="P23" s="47">
        <f t="shared" si="9"/>
        <v>1</v>
      </c>
      <c r="Q23" s="47">
        <f t="shared" si="9"/>
        <v>1</v>
      </c>
      <c r="R23" s="47">
        <f t="shared" si="9"/>
        <v>1</v>
      </c>
      <c r="S23" s="47">
        <f t="shared" si="9"/>
        <v>1</v>
      </c>
      <c r="T23" s="47">
        <f t="shared" si="9"/>
        <v>1</v>
      </c>
      <c r="U23" s="47">
        <f t="shared" si="9"/>
        <v>1</v>
      </c>
      <c r="V23" s="48">
        <f t="shared" si="9"/>
        <v>1</v>
      </c>
      <c r="W23" s="46">
        <f>W21/W20</f>
        <v>1</v>
      </c>
      <c r="X23" s="80"/>
    </row>
    <row r="24" spans="1:24" ht="23.25" customHeight="1" outlineLevel="1">
      <c r="A24" s="25"/>
      <c r="B24" s="3" t="s">
        <v>23</v>
      </c>
      <c r="C24" s="40">
        <f aca="true" t="shared" si="10" ref="C24:V24">C21</f>
        <v>2</v>
      </c>
      <c r="D24" s="40">
        <f t="shared" si="10"/>
        <v>2.1789899999999998</v>
      </c>
      <c r="E24" s="40">
        <f t="shared" si="10"/>
        <v>2.3651555399999995</v>
      </c>
      <c r="F24" s="40">
        <f t="shared" si="10"/>
        <v>2.5587320091299994</v>
      </c>
      <c r="G24" s="40">
        <f t="shared" si="10"/>
        <v>2.759961828559319</v>
      </c>
      <c r="H24" s="40">
        <f t="shared" si="10"/>
        <v>2.9690946504495574</v>
      </c>
      <c r="I24" s="40">
        <f t="shared" si="10"/>
        <v>3.1863875623394384</v>
      </c>
      <c r="J24" s="40">
        <f t="shared" si="10"/>
        <v>3.4121052971061676</v>
      </c>
      <c r="K24" s="40">
        <f t="shared" si="10"/>
        <v>3.646520448651688</v>
      </c>
      <c r="L24" s="40">
        <f t="shared" si="10"/>
        <v>3.8899136934661325</v>
      </c>
      <c r="M24" s="40">
        <f t="shared" si="10"/>
        <v>4.142574018224705</v>
      </c>
      <c r="N24" s="40">
        <f t="shared" si="10"/>
        <v>4.40479895357833</v>
      </c>
      <c r="O24" s="40">
        <f t="shared" si="10"/>
        <v>4.676894814302578</v>
      </c>
      <c r="P24" s="40">
        <f t="shared" si="10"/>
        <v>4.9591769459737</v>
      </c>
      <c r="Q24" s="40">
        <f t="shared" si="10"/>
        <v>5.251969978344928</v>
      </c>
      <c r="R24" s="40">
        <f t="shared" si="10"/>
        <v>5.555608085600811</v>
      </c>
      <c r="S24" s="40">
        <f t="shared" si="10"/>
        <v>5.870435253671921</v>
      </c>
      <c r="T24" s="40">
        <f t="shared" si="10"/>
        <v>6.1968055547970184</v>
      </c>
      <c r="U24" s="40">
        <f t="shared" si="10"/>
        <v>6.535083429524678</v>
      </c>
      <c r="V24" s="40">
        <f t="shared" si="10"/>
        <v>6.885643976351322</v>
      </c>
      <c r="W24" s="41">
        <f>SUM(C24:V24)</f>
        <v>83.44585204007228</v>
      </c>
      <c r="X24" s="80"/>
    </row>
    <row r="25" spans="2:24" ht="23.25" customHeight="1" outlineLevel="2">
      <c r="B25" s="21" t="s">
        <v>25</v>
      </c>
      <c r="C25" s="32">
        <f aca="true" t="shared" si="11" ref="C25:V25">C16-C24</f>
        <v>-1.0262096774193548</v>
      </c>
      <c r="D25" s="33">
        <f t="shared" si="11"/>
        <v>-1.2508125806451609</v>
      </c>
      <c r="E25" s="33">
        <f t="shared" si="11"/>
        <v>-0.42142203677419343</v>
      </c>
      <c r="F25" s="33">
        <f t="shared" si="11"/>
        <v>2.026700042857098</v>
      </c>
      <c r="G25" s="33">
        <f t="shared" si="11"/>
        <v>3.9895319034185586</v>
      </c>
      <c r="H25" s="33">
        <f t="shared" si="11"/>
        <v>4.502262931217303</v>
      </c>
      <c r="I25" s="33">
        <f t="shared" si="11"/>
        <v>4.466484827458526</v>
      </c>
      <c r="J25" s="33">
        <f t="shared" si="11"/>
        <v>5.596377150081244</v>
      </c>
      <c r="K25" s="33">
        <f t="shared" si="11"/>
        <v>5.796212369476081</v>
      </c>
      <c r="L25" s="33">
        <f t="shared" si="11"/>
        <v>6.58986606037859</v>
      </c>
      <c r="M25" s="33">
        <f t="shared" si="11"/>
        <v>7.520339634726602</v>
      </c>
      <c r="N25" s="33">
        <f t="shared" si="11"/>
        <v>8.694012496811414</v>
      </c>
      <c r="O25" s="33">
        <f t="shared" si="11"/>
        <v>8.943557385895849</v>
      </c>
      <c r="P25" s="33">
        <f t="shared" si="11"/>
        <v>9.197888697378477</v>
      </c>
      <c r="Q25" s="33">
        <f t="shared" si="11"/>
        <v>9.45696898684996</v>
      </c>
      <c r="R25" s="33">
        <f t="shared" si="11"/>
        <v>9.720749018805071</v>
      </c>
      <c r="S25" s="33">
        <f t="shared" si="11"/>
        <v>9.989166791862267</v>
      </c>
      <c r="T25" s="33">
        <f t="shared" si="11"/>
        <v>10.262146498248905</v>
      </c>
      <c r="U25" s="33">
        <f t="shared" si="11"/>
        <v>10.539597413416178</v>
      </c>
      <c r="V25" s="34">
        <f t="shared" si="11"/>
        <v>10.821412711394505</v>
      </c>
      <c r="W25" s="35">
        <f>SUM(C25:V25)</f>
        <v>125.41483062543792</v>
      </c>
      <c r="X25" s="80"/>
    </row>
    <row r="26" spans="1:24" ht="23.25" customHeight="1" outlineLevel="2">
      <c r="A26" s="90"/>
      <c r="B26" s="89" t="s">
        <v>27</v>
      </c>
      <c r="C26" s="49">
        <f>C16-C24</f>
        <v>-1.0262096774193548</v>
      </c>
      <c r="D26" s="50">
        <f aca="true" t="shared" si="12" ref="D26:U26">C26+D16-D24</f>
        <v>-2.2770222580645156</v>
      </c>
      <c r="E26" s="50">
        <f t="shared" si="12"/>
        <v>-2.6984442948387093</v>
      </c>
      <c r="F26" s="50">
        <f t="shared" si="12"/>
        <v>-0.6717442519816115</v>
      </c>
      <c r="G26" s="50">
        <f t="shared" si="12"/>
        <v>3.3177876514369466</v>
      </c>
      <c r="H26" s="50">
        <f t="shared" si="12"/>
        <v>7.82005058265425</v>
      </c>
      <c r="I26" s="50">
        <f t="shared" si="12"/>
        <v>12.286535410112776</v>
      </c>
      <c r="J26" s="50">
        <f t="shared" si="12"/>
        <v>17.882912560194022</v>
      </c>
      <c r="K26" s="50">
        <f t="shared" si="12"/>
        <v>23.679124929670103</v>
      </c>
      <c r="L26" s="50">
        <f t="shared" si="12"/>
        <v>30.268990990048692</v>
      </c>
      <c r="M26" s="50">
        <f t="shared" si="12"/>
        <v>37.78933062477529</v>
      </c>
      <c r="N26" s="50">
        <f t="shared" si="12"/>
        <v>46.48334312158671</v>
      </c>
      <c r="O26" s="50">
        <f t="shared" si="12"/>
        <v>55.42690050748256</v>
      </c>
      <c r="P26" s="50">
        <f t="shared" si="12"/>
        <v>64.62478920486105</v>
      </c>
      <c r="Q26" s="50">
        <f t="shared" si="12"/>
        <v>74.081758191711</v>
      </c>
      <c r="R26" s="50">
        <f t="shared" si="12"/>
        <v>83.80250721051608</v>
      </c>
      <c r="S26" s="50">
        <f t="shared" si="12"/>
        <v>93.79167400237836</v>
      </c>
      <c r="T26" s="50">
        <f t="shared" si="12"/>
        <v>104.05382050062725</v>
      </c>
      <c r="U26" s="50">
        <f t="shared" si="12"/>
        <v>114.59341791404343</v>
      </c>
      <c r="V26" s="51">
        <f>T26+V16-V24</f>
        <v>114.87523321202177</v>
      </c>
      <c r="W26" s="52">
        <f>V26</f>
        <v>114.87523321202177</v>
      </c>
      <c r="X26" s="80"/>
    </row>
    <row r="27" spans="1:24" ht="23.25" customHeight="1" outlineLevel="2">
      <c r="A27" s="90"/>
      <c r="B27" s="89" t="s">
        <v>37</v>
      </c>
      <c r="C27" s="91">
        <f>C26*C13</f>
        <v>-0.06157258064516128</v>
      </c>
      <c r="D27" s="91">
        <f aca="true" t="shared" si="13" ref="D27:V27">D26*D13</f>
        <v>-0.13662133548387093</v>
      </c>
      <c r="E27" s="91">
        <f t="shared" si="13"/>
        <v>-0.16190665769032256</v>
      </c>
      <c r="F27" s="91">
        <f t="shared" si="13"/>
        <v>-0.040304655118896686</v>
      </c>
      <c r="G27" s="91">
        <f t="shared" si="13"/>
        <v>0.19906725908621678</v>
      </c>
      <c r="H27" s="91">
        <f t="shared" si="13"/>
        <v>0.469203034959255</v>
      </c>
      <c r="I27" s="91">
        <f t="shared" si="13"/>
        <v>0.7371921246067665</v>
      </c>
      <c r="J27" s="91">
        <f t="shared" si="13"/>
        <v>1.0729747536116412</v>
      </c>
      <c r="K27" s="91">
        <f t="shared" si="13"/>
        <v>1.4207474957802062</v>
      </c>
      <c r="L27" s="91">
        <f t="shared" si="13"/>
        <v>1.8161394594029214</v>
      </c>
      <c r="M27" s="91">
        <f t="shared" si="13"/>
        <v>2.2673598374865174</v>
      </c>
      <c r="N27" s="91">
        <f t="shared" si="13"/>
        <v>2.7890005872952024</v>
      </c>
      <c r="O27" s="91">
        <f t="shared" si="13"/>
        <v>3.3256140304489534</v>
      </c>
      <c r="P27" s="91">
        <f t="shared" si="13"/>
        <v>3.8774873522916624</v>
      </c>
      <c r="Q27" s="91">
        <f t="shared" si="13"/>
        <v>4.44490549150266</v>
      </c>
      <c r="R27" s="91">
        <f t="shared" si="13"/>
        <v>5.028150432630965</v>
      </c>
      <c r="S27" s="91">
        <f t="shared" si="13"/>
        <v>5.627500440142701</v>
      </c>
      <c r="T27" s="91">
        <f t="shared" si="13"/>
        <v>6.243229230037635</v>
      </c>
      <c r="U27" s="91">
        <f t="shared" si="13"/>
        <v>6.875605074842605</v>
      </c>
      <c r="V27" s="91">
        <f t="shared" si="13"/>
        <v>6.892513992721306</v>
      </c>
      <c r="W27" s="52" t="s">
        <v>1</v>
      </c>
      <c r="X27" s="80"/>
    </row>
    <row r="28" spans="1:24" ht="23.25" customHeight="1" outlineLevel="1">
      <c r="A28" s="25"/>
      <c r="B28" s="89" t="s">
        <v>38</v>
      </c>
      <c r="C28" s="92">
        <f aca="true" t="shared" si="14" ref="C28:U28">C27/C24</f>
        <v>-0.03078629032258064</v>
      </c>
      <c r="D28" s="92">
        <f t="shared" si="14"/>
        <v>-0.06269938617610496</v>
      </c>
      <c r="E28" s="92">
        <f t="shared" si="14"/>
        <v>-0.06845497260206515</v>
      </c>
      <c r="F28" s="92">
        <f t="shared" si="14"/>
        <v>-0.015751807917000565</v>
      </c>
      <c r="G28" s="92">
        <f t="shared" si="14"/>
        <v>0.07212681604010752</v>
      </c>
      <c r="H28" s="92">
        <f t="shared" si="14"/>
        <v>0.1580289920660535</v>
      </c>
      <c r="I28" s="92">
        <f t="shared" si="14"/>
        <v>0.231356704162353</v>
      </c>
      <c r="J28" s="92">
        <f t="shared" si="14"/>
        <v>0.3144612080177125</v>
      </c>
      <c r="K28" s="92">
        <f t="shared" si="14"/>
        <v>0.38961731211613854</v>
      </c>
      <c r="L28" s="92">
        <f t="shared" si="14"/>
        <v>0.4668842556721712</v>
      </c>
      <c r="M28" s="92">
        <f t="shared" si="14"/>
        <v>0.547331158721985</v>
      </c>
      <c r="N28" s="92">
        <f t="shared" si="14"/>
        <v>0.633173186038264</v>
      </c>
      <c r="O28" s="92">
        <f t="shared" si="14"/>
        <v>0.7110730864159646</v>
      </c>
      <c r="P28" s="92">
        <f t="shared" si="14"/>
        <v>0.7818812263675631</v>
      </c>
      <c r="Q28" s="92">
        <f t="shared" si="14"/>
        <v>0.8463310928718217</v>
      </c>
      <c r="R28" s="92">
        <f t="shared" si="14"/>
        <v>0.9050585201758694</v>
      </c>
      <c r="S28" s="92">
        <f t="shared" si="14"/>
        <v>0.9586172399436199</v>
      </c>
      <c r="T28" s="92">
        <f t="shared" si="14"/>
        <v>1.007491549449164</v>
      </c>
      <c r="U28" s="92">
        <f t="shared" si="14"/>
        <v>1.0521067020781238</v>
      </c>
      <c r="V28" s="92">
        <f>V27/V24</f>
        <v>1.000997730407436</v>
      </c>
      <c r="W28" s="52" t="s">
        <v>1</v>
      </c>
      <c r="X28" s="80"/>
    </row>
    <row r="29" spans="1:24" ht="23.25" customHeight="1">
      <c r="A29" s="25"/>
      <c r="B29" s="26" t="s">
        <v>24</v>
      </c>
      <c r="C29" s="27">
        <f aca="true" t="shared" si="15" ref="C29:V29">C12</f>
        <v>0.9737903225806452</v>
      </c>
      <c r="D29" s="28">
        <f t="shared" si="15"/>
        <v>0.9897500000000001</v>
      </c>
      <c r="E29" s="28">
        <f t="shared" si="15"/>
        <v>2.080354838709677</v>
      </c>
      <c r="F29" s="28">
        <f t="shared" si="15"/>
        <v>4.74733870967742</v>
      </c>
      <c r="G29" s="28">
        <f t="shared" si="15"/>
        <v>6.789798387096774</v>
      </c>
      <c r="H29" s="28">
        <f t="shared" si="15"/>
        <v>7.272290322580644</v>
      </c>
      <c r="I29" s="28">
        <f t="shared" si="15"/>
        <v>7.18366935483871</v>
      </c>
      <c r="J29" s="28">
        <f t="shared" si="15"/>
        <v>8.271290322580645</v>
      </c>
      <c r="K29" s="28">
        <f t="shared" si="15"/>
        <v>8.369758064516128</v>
      </c>
      <c r="L29" s="28">
        <f t="shared" si="15"/>
        <v>9.059032258064516</v>
      </c>
      <c r="M29" s="28">
        <f t="shared" si="15"/>
        <v>9.846774193548386</v>
      </c>
      <c r="N29" s="28">
        <f t="shared" si="15"/>
        <v>10.831451612903225</v>
      </c>
      <c r="O29" s="28">
        <f t="shared" si="15"/>
        <v>10.831451612903225</v>
      </c>
      <c r="P29" s="28">
        <f t="shared" si="15"/>
        <v>10.831451612903225</v>
      </c>
      <c r="Q29" s="28">
        <f t="shared" si="15"/>
        <v>10.831451612903225</v>
      </c>
      <c r="R29" s="28">
        <f t="shared" si="15"/>
        <v>10.831451612903223</v>
      </c>
      <c r="S29" s="28">
        <f t="shared" si="15"/>
        <v>10.831451612903223</v>
      </c>
      <c r="T29" s="28">
        <f t="shared" si="15"/>
        <v>10.831451612903223</v>
      </c>
      <c r="U29" s="28">
        <f t="shared" si="15"/>
        <v>10.831451612903223</v>
      </c>
      <c r="V29" s="29">
        <f t="shared" si="15"/>
        <v>10.831451612903223</v>
      </c>
      <c r="W29" s="30">
        <f aca="true" t="shared" si="16" ref="W29:W34">SUM(C29:V29)</f>
        <v>163.06691129032254</v>
      </c>
      <c r="X29" s="80"/>
    </row>
    <row r="30" spans="2:24" ht="23.25" customHeight="1" outlineLevel="1">
      <c r="B30" s="19" t="s">
        <v>20</v>
      </c>
      <c r="C30" s="64">
        <v>0</v>
      </c>
      <c r="D30" s="65">
        <v>1</v>
      </c>
      <c r="E30" s="65">
        <v>1</v>
      </c>
      <c r="F30" s="65">
        <v>1</v>
      </c>
      <c r="G30" s="65">
        <v>2</v>
      </c>
      <c r="H30" s="65">
        <v>2</v>
      </c>
      <c r="I30" s="65">
        <v>2</v>
      </c>
      <c r="J30" s="65">
        <v>2</v>
      </c>
      <c r="K30" s="65">
        <v>2</v>
      </c>
      <c r="L30" s="65">
        <v>2</v>
      </c>
      <c r="M30" s="65">
        <v>2</v>
      </c>
      <c r="N30" s="65">
        <v>2</v>
      </c>
      <c r="O30" s="65">
        <v>2</v>
      </c>
      <c r="P30" s="65">
        <v>2</v>
      </c>
      <c r="Q30" s="65">
        <v>2</v>
      </c>
      <c r="R30" s="65">
        <v>1</v>
      </c>
      <c r="S30" s="65">
        <v>1</v>
      </c>
      <c r="T30" s="65">
        <v>1</v>
      </c>
      <c r="U30" s="65">
        <v>1</v>
      </c>
      <c r="V30" s="66">
        <v>1</v>
      </c>
      <c r="W30" s="35">
        <f t="shared" si="16"/>
        <v>30</v>
      </c>
      <c r="X30" s="80"/>
    </row>
    <row r="31" spans="2:24" ht="23.25" customHeight="1" outlineLevel="1">
      <c r="B31" s="21" t="s">
        <v>3</v>
      </c>
      <c r="C31" s="32">
        <f>IF(C34&gt;C30,MAX(C30,C34-C32),C34)</f>
        <v>0</v>
      </c>
      <c r="D31" s="32">
        <v>0</v>
      </c>
      <c r="E31" s="32">
        <f aca="true" t="shared" si="17" ref="D31:V31">IF(E34&gt;E30,MAX(E30,E34-E32),E34)</f>
        <v>1</v>
      </c>
      <c r="F31" s="32">
        <f t="shared" si="17"/>
        <v>1</v>
      </c>
      <c r="G31" s="32">
        <f t="shared" si="17"/>
        <v>2</v>
      </c>
      <c r="H31" s="32">
        <f t="shared" si="17"/>
        <v>2</v>
      </c>
      <c r="I31" s="32">
        <f t="shared" si="17"/>
        <v>2</v>
      </c>
      <c r="J31" s="32">
        <f t="shared" si="17"/>
        <v>2.0835483870967746</v>
      </c>
      <c r="K31" s="32">
        <f t="shared" si="17"/>
        <v>2.2512096774193555</v>
      </c>
      <c r="L31" s="32">
        <f t="shared" si="17"/>
        <v>3.4248387096774167</v>
      </c>
      <c r="M31" s="32">
        <f t="shared" si="17"/>
        <v>4.766129032258064</v>
      </c>
      <c r="N31" s="32">
        <f t="shared" si="17"/>
        <v>6.442741935483873</v>
      </c>
      <c r="O31" s="32">
        <f t="shared" si="17"/>
        <v>6.442741935483873</v>
      </c>
      <c r="P31" s="32">
        <f t="shared" si="17"/>
        <v>6.442741935483873</v>
      </c>
      <c r="Q31" s="32">
        <f t="shared" si="17"/>
        <v>6.442741935483873</v>
      </c>
      <c r="R31" s="32">
        <f t="shared" si="17"/>
        <v>6.442741935483866</v>
      </c>
      <c r="S31" s="32">
        <f t="shared" si="17"/>
        <v>6.442741935483866</v>
      </c>
      <c r="T31" s="32">
        <f t="shared" si="17"/>
        <v>6.442741935483866</v>
      </c>
      <c r="U31" s="32">
        <f t="shared" si="17"/>
        <v>6.442741935483866</v>
      </c>
      <c r="V31" s="32">
        <f t="shared" si="17"/>
        <v>6.442741935483866</v>
      </c>
      <c r="W31" s="35">
        <f t="shared" si="16"/>
        <v>78.51040322580644</v>
      </c>
      <c r="X31" s="80"/>
    </row>
    <row r="32" spans="2:24" ht="23.25" customHeight="1" outlineLevel="1">
      <c r="B32" s="19" t="s">
        <v>32</v>
      </c>
      <c r="C32" s="64">
        <v>12</v>
      </c>
      <c r="D32" s="65">
        <v>12</v>
      </c>
      <c r="E32" s="65">
        <v>12</v>
      </c>
      <c r="F32" s="65">
        <v>12</v>
      </c>
      <c r="G32" s="65">
        <v>12</v>
      </c>
      <c r="H32" s="65">
        <v>12</v>
      </c>
      <c r="I32" s="65">
        <v>12</v>
      </c>
      <c r="J32" s="65">
        <v>12</v>
      </c>
      <c r="K32" s="65">
        <v>12</v>
      </c>
      <c r="L32" s="65">
        <v>12</v>
      </c>
      <c r="M32" s="65">
        <v>12</v>
      </c>
      <c r="N32" s="65">
        <v>12</v>
      </c>
      <c r="O32" s="65">
        <v>12</v>
      </c>
      <c r="P32" s="65">
        <v>12</v>
      </c>
      <c r="Q32" s="65">
        <v>12</v>
      </c>
      <c r="R32" s="65">
        <v>12</v>
      </c>
      <c r="S32" s="65">
        <v>12</v>
      </c>
      <c r="T32" s="65">
        <v>12</v>
      </c>
      <c r="U32" s="65">
        <v>12</v>
      </c>
      <c r="V32" s="66">
        <v>12</v>
      </c>
      <c r="W32" s="35">
        <f t="shared" si="16"/>
        <v>240</v>
      </c>
      <c r="X32" s="80"/>
    </row>
    <row r="33" spans="2:24" ht="23.25" customHeight="1" outlineLevel="1">
      <c r="B33" s="21" t="s">
        <v>2</v>
      </c>
      <c r="C33" s="32">
        <f aca="true" t="shared" si="18" ref="C33:V33">IF((C34-C31)&lt;0,0,C34-C31)</f>
        <v>0</v>
      </c>
      <c r="D33" s="33">
        <f t="shared" si="18"/>
        <v>1.6852500000000001</v>
      </c>
      <c r="E33" s="33">
        <f t="shared" si="18"/>
        <v>2.542225806451613</v>
      </c>
      <c r="F33" s="33">
        <f t="shared" si="18"/>
        <v>7.083306451612904</v>
      </c>
      <c r="G33" s="33">
        <f t="shared" si="18"/>
        <v>9.56100806451613</v>
      </c>
      <c r="H33" s="33">
        <f t="shared" si="18"/>
        <v>10.382548387096772</v>
      </c>
      <c r="I33" s="33">
        <f t="shared" si="18"/>
        <v>10.23165322580645</v>
      </c>
      <c r="J33" s="33">
        <f t="shared" si="18"/>
        <v>12</v>
      </c>
      <c r="K33" s="33">
        <f t="shared" si="18"/>
        <v>12</v>
      </c>
      <c r="L33" s="33">
        <f t="shared" si="18"/>
        <v>12</v>
      </c>
      <c r="M33" s="33">
        <f t="shared" si="18"/>
        <v>12</v>
      </c>
      <c r="N33" s="33">
        <f t="shared" si="18"/>
        <v>12</v>
      </c>
      <c r="O33" s="33">
        <f t="shared" si="18"/>
        <v>12</v>
      </c>
      <c r="P33" s="33">
        <f t="shared" si="18"/>
        <v>12</v>
      </c>
      <c r="Q33" s="33">
        <f t="shared" si="18"/>
        <v>12</v>
      </c>
      <c r="R33" s="33">
        <f t="shared" si="18"/>
        <v>12</v>
      </c>
      <c r="S33" s="33">
        <f t="shared" si="18"/>
        <v>12</v>
      </c>
      <c r="T33" s="33">
        <f t="shared" si="18"/>
        <v>12</v>
      </c>
      <c r="U33" s="33">
        <f t="shared" si="18"/>
        <v>12</v>
      </c>
      <c r="V33" s="34">
        <f t="shared" si="18"/>
        <v>12</v>
      </c>
      <c r="W33" s="35">
        <f t="shared" si="16"/>
        <v>197.48599193548387</v>
      </c>
      <c r="X33" s="80"/>
    </row>
    <row r="34" spans="1:24" ht="23.25" customHeight="1" thickBot="1">
      <c r="A34" s="25"/>
      <c r="B34" s="71" t="s">
        <v>22</v>
      </c>
      <c r="C34" s="72">
        <f aca="true" t="shared" si="19" ref="C34:V34">(C10-C12)</f>
        <v>0</v>
      </c>
      <c r="D34" s="73">
        <f t="shared" si="19"/>
        <v>1.6852500000000001</v>
      </c>
      <c r="E34" s="73">
        <f t="shared" si="19"/>
        <v>3.542225806451613</v>
      </c>
      <c r="F34" s="73">
        <f t="shared" si="19"/>
        <v>8.083306451612904</v>
      </c>
      <c r="G34" s="73">
        <f t="shared" si="19"/>
        <v>11.56100806451613</v>
      </c>
      <c r="H34" s="73">
        <f t="shared" si="19"/>
        <v>12.382548387096772</v>
      </c>
      <c r="I34" s="73">
        <f t="shared" si="19"/>
        <v>12.23165322580645</v>
      </c>
      <c r="J34" s="73">
        <f t="shared" si="19"/>
        <v>14.083548387096775</v>
      </c>
      <c r="K34" s="73">
        <f t="shared" si="19"/>
        <v>14.251209677419356</v>
      </c>
      <c r="L34" s="73">
        <f t="shared" si="19"/>
        <v>15.424838709677417</v>
      </c>
      <c r="M34" s="73">
        <f t="shared" si="19"/>
        <v>16.766129032258064</v>
      </c>
      <c r="N34" s="73">
        <f t="shared" si="19"/>
        <v>18.442741935483873</v>
      </c>
      <c r="O34" s="73">
        <f t="shared" si="19"/>
        <v>18.442741935483873</v>
      </c>
      <c r="P34" s="73">
        <f t="shared" si="19"/>
        <v>18.442741935483873</v>
      </c>
      <c r="Q34" s="73">
        <f t="shared" si="19"/>
        <v>18.442741935483873</v>
      </c>
      <c r="R34" s="73">
        <f t="shared" si="19"/>
        <v>18.442741935483866</v>
      </c>
      <c r="S34" s="73">
        <f t="shared" si="19"/>
        <v>18.442741935483866</v>
      </c>
      <c r="T34" s="73">
        <f t="shared" si="19"/>
        <v>18.442741935483866</v>
      </c>
      <c r="U34" s="73">
        <f t="shared" si="19"/>
        <v>18.442741935483866</v>
      </c>
      <c r="V34" s="74">
        <f t="shared" si="19"/>
        <v>18.442741935483866</v>
      </c>
      <c r="W34" s="84">
        <f t="shared" si="16"/>
        <v>275.9963951612903</v>
      </c>
      <c r="X34" s="81"/>
    </row>
    <row r="35" spans="2:24" ht="131.25" customHeight="1" thickBot="1">
      <c r="B35" s="78"/>
      <c r="C35" s="77"/>
      <c r="D35" s="82"/>
      <c r="E35" s="82"/>
      <c r="F35" s="82"/>
      <c r="G35" s="82"/>
      <c r="H35" s="82"/>
      <c r="I35" s="82"/>
      <c r="J35" s="82"/>
      <c r="K35" s="82"/>
      <c r="L35" s="82"/>
      <c r="M35" s="82"/>
      <c r="N35" s="82"/>
      <c r="O35" s="82"/>
      <c r="P35" s="82"/>
      <c r="Q35" s="82"/>
      <c r="R35" s="82"/>
      <c r="S35" s="82"/>
      <c r="T35" s="82"/>
      <c r="U35" s="82"/>
      <c r="V35" s="82"/>
      <c r="W35" s="83"/>
      <c r="X35" s="78"/>
    </row>
    <row r="36" spans="2:24" ht="15.75" thickBot="1">
      <c r="B36" s="75" t="s">
        <v>28</v>
      </c>
      <c r="C36" s="93" t="s">
        <v>30</v>
      </c>
      <c r="D36" s="94"/>
      <c r="E36" s="94"/>
      <c r="F36" s="94"/>
      <c r="G36" s="94"/>
      <c r="H36" s="94"/>
      <c r="I36" s="94"/>
      <c r="J36" s="94"/>
      <c r="K36" s="94"/>
      <c r="L36" s="94"/>
      <c r="M36" s="94"/>
      <c r="N36" s="94"/>
      <c r="O36" s="94"/>
      <c r="P36" s="94"/>
      <c r="Q36" s="94"/>
      <c r="R36" s="94"/>
      <c r="S36" s="94"/>
      <c r="T36" s="94"/>
      <c r="U36" s="94"/>
      <c r="V36" s="94"/>
      <c r="W36" s="95"/>
      <c r="X36" s="75" t="s">
        <v>16</v>
      </c>
    </row>
    <row r="56" ht="14.25">
      <c r="E56" s="9"/>
    </row>
  </sheetData>
  <sheetProtection formatColumns="0" formatRows="0"/>
  <mergeCells count="1">
    <mergeCell ref="C36:W36"/>
  </mergeCells>
  <dataValidations count="1">
    <dataValidation type="decimal" operator="lessThanOrEqual" allowBlank="1" showInputMessage="1" showErrorMessage="1" sqref="C9:V9">
      <formula1>0.3</formula1>
    </dataValidation>
  </dataValidations>
  <printOptions/>
  <pageMargins left="0.25" right="0.25" top="0.26" bottom="0.26" header="0.25" footer="0.25"/>
  <pageSetup horizontalDpi="600" verticalDpi="600" orientation="landscape" paperSize="5" scale="75" r:id="rId3"/>
  <ignoredErrors>
    <ignoredError sqref="W26" formula="1"/>
    <ignoredError sqref="D19:V19 C20:V20" unlockedFormula="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Golden</dc:creator>
  <cp:keywords/>
  <dc:description/>
  <cp:lastModifiedBy>Bruce</cp:lastModifiedBy>
  <cp:lastPrinted>2007-12-30T20:27:38Z</cp:lastPrinted>
  <dcterms:created xsi:type="dcterms:W3CDTF">2007-12-06T13:37:20Z</dcterms:created>
  <dcterms:modified xsi:type="dcterms:W3CDTF">2008-02-14T02:46:52Z</dcterms:modified>
  <cp:category/>
  <cp:version/>
  <cp:contentType/>
  <cp:contentStatus/>
</cp:coreProperties>
</file>